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625" tabRatio="659" activeTab="0"/>
  </bookViews>
  <sheets>
    <sheet name="ΙΣΟΛΟΓΙΣΜΟΣ" sheetId="1" r:id="rId1"/>
    <sheet name="ΕΚΜΕΤΑΛΛΕΥΣΗ" sheetId="2" r:id="rId2"/>
    <sheet name="ΕΠΙΜΕΡΙΣΜΟΣ" sheetId="3" r:id="rId3"/>
    <sheet name="Λ.82" sheetId="4" state="hidden" r:id="rId4"/>
    <sheet name="Φύλλο2" sheetId="5" state="hidden" r:id="rId5"/>
    <sheet name="ΕΓΓΡΑΦΕΣ" sheetId="6" state="hidden" r:id="rId6"/>
    <sheet name="ΜΕΡΙΣΜΟΣ" sheetId="7" state="hidden" r:id="rId7"/>
  </sheets>
  <externalReferences>
    <externalReference r:id="rId10"/>
  </externalReferences>
  <definedNames>
    <definedName name="_xlnm.Print_Area" localSheetId="0">'ΙΣΟΛΟΓΙΣΜΟΣ'!$A$1:$V$133</definedName>
  </definedNames>
  <calcPr fullCalcOnLoad="1"/>
</workbook>
</file>

<file path=xl/comments1.xml><?xml version="1.0" encoding="utf-8"?>
<comments xmlns="http://schemas.openxmlformats.org/spreadsheetml/2006/main">
  <authors>
    <author>owner</author>
    <author>Quest User</author>
    <author>george nikoloutsos</author>
  </authors>
  <commentList>
    <comment ref="C72" authorId="0">
      <text>
        <r>
          <rPr>
            <b/>
            <sz val="10"/>
            <rFont val="Tahoma"/>
            <family val="2"/>
          </rPr>
          <t>owner:</t>
        </r>
        <r>
          <rPr>
            <sz val="10"/>
            <rFont val="Tahoma"/>
            <family val="2"/>
          </rPr>
          <t xml:space="preserve">
Λ/76.00, 76.02, 76.10</t>
        </r>
      </text>
    </comment>
    <comment ref="C73" authorId="0">
      <text>
        <r>
          <rPr>
            <b/>
            <sz val="10"/>
            <rFont val="Tahoma"/>
            <family val="2"/>
          </rPr>
          <t>owner:</t>
        </r>
        <r>
          <rPr>
            <sz val="10"/>
            <rFont val="Tahoma"/>
            <family val="2"/>
          </rPr>
          <t xml:space="preserve">
Λ/68.18 + 68.34</t>
        </r>
      </text>
    </comment>
    <comment ref="C74" authorId="0">
      <text>
        <r>
          <rPr>
            <b/>
            <sz val="10"/>
            <rFont val="Tahoma"/>
            <family val="2"/>
          </rPr>
          <t>owner:</t>
        </r>
        <r>
          <rPr>
            <sz val="10"/>
            <rFont val="Tahoma"/>
            <family val="2"/>
          </rPr>
          <t xml:space="preserve">
Λ/65</t>
        </r>
      </text>
    </comment>
    <comment ref="C75" authorId="0">
      <text>
        <r>
          <rPr>
            <b/>
            <sz val="10"/>
            <rFont val="Tahoma"/>
            <family val="2"/>
          </rPr>
          <t>owner:</t>
        </r>
        <r>
          <rPr>
            <sz val="10"/>
            <rFont val="Tahoma"/>
            <family val="2"/>
          </rPr>
          <t xml:space="preserve">
Λ/80</t>
        </r>
      </text>
    </comment>
    <comment ref="C77" authorId="0">
      <text>
        <r>
          <rPr>
            <b/>
            <sz val="10"/>
            <rFont val="Tahoma"/>
            <family val="2"/>
          </rPr>
          <t>owner:</t>
        </r>
        <r>
          <rPr>
            <sz val="10"/>
            <rFont val="Tahoma"/>
            <family val="2"/>
          </rPr>
          <t xml:space="preserve">
Λ/81.01</t>
        </r>
      </text>
    </comment>
    <comment ref="C79" authorId="0">
      <text>
        <r>
          <rPr>
            <b/>
            <sz val="10"/>
            <rFont val="Tahoma"/>
            <family val="2"/>
          </rPr>
          <t>owner:</t>
        </r>
        <r>
          <rPr>
            <sz val="10"/>
            <rFont val="Tahoma"/>
            <family val="2"/>
          </rPr>
          <t xml:space="preserve">
Λ/82.01</t>
        </r>
      </text>
    </comment>
    <comment ref="C82" authorId="0">
      <text>
        <r>
          <rPr>
            <b/>
            <sz val="10"/>
            <rFont val="Tahoma"/>
            <family val="2"/>
          </rPr>
          <t>owner:</t>
        </r>
        <r>
          <rPr>
            <sz val="10"/>
            <rFont val="Tahoma"/>
            <family val="2"/>
          </rPr>
          <t xml:space="preserve">
Λ/81.00</t>
        </r>
      </text>
    </comment>
    <comment ref="C84" authorId="0">
      <text>
        <r>
          <rPr>
            <b/>
            <sz val="10"/>
            <rFont val="Tahoma"/>
            <family val="2"/>
          </rPr>
          <t>owner:</t>
        </r>
        <r>
          <rPr>
            <sz val="10"/>
            <rFont val="Tahoma"/>
            <family val="2"/>
          </rPr>
          <t xml:space="preserve">
Λ/82.00</t>
        </r>
      </text>
    </comment>
    <comment ref="E12" authorId="0">
      <text>
        <r>
          <rPr>
            <b/>
            <sz val="10"/>
            <rFont val="Tahoma"/>
            <family val="2"/>
          </rPr>
          <t>owner:</t>
        </r>
        <r>
          <rPr>
            <sz val="10"/>
            <rFont val="Tahoma"/>
            <family val="2"/>
          </rPr>
          <t xml:space="preserve">
Λ/10.00</t>
        </r>
      </text>
    </comment>
    <comment ref="E16" authorId="0">
      <text>
        <r>
          <rPr>
            <b/>
            <sz val="10"/>
            <rFont val="Tahoma"/>
            <family val="2"/>
          </rPr>
          <t>owner:</t>
        </r>
        <r>
          <rPr>
            <sz val="10"/>
            <rFont val="Tahoma"/>
            <family val="2"/>
          </rPr>
          <t xml:space="preserve">
Λ/11</t>
        </r>
      </text>
    </comment>
    <comment ref="E20" authorId="0">
      <text>
        <r>
          <rPr>
            <b/>
            <sz val="10"/>
            <rFont val="Tahoma"/>
            <family val="2"/>
          </rPr>
          <t>owner:</t>
        </r>
        <r>
          <rPr>
            <sz val="10"/>
            <rFont val="Tahoma"/>
            <family val="2"/>
          </rPr>
          <t xml:space="preserve">
Λ/12</t>
        </r>
      </text>
    </comment>
    <comment ref="E21" authorId="0">
      <text>
        <r>
          <rPr>
            <b/>
            <sz val="10"/>
            <rFont val="Tahoma"/>
            <family val="2"/>
          </rPr>
          <t>owner:</t>
        </r>
        <r>
          <rPr>
            <sz val="10"/>
            <rFont val="Tahoma"/>
            <family val="2"/>
          </rPr>
          <t xml:space="preserve">
Λ/13</t>
        </r>
      </text>
    </comment>
    <comment ref="E22" authorId="0">
      <text>
        <r>
          <rPr>
            <b/>
            <sz val="10"/>
            <rFont val="Tahoma"/>
            <family val="2"/>
          </rPr>
          <t>owner:</t>
        </r>
        <r>
          <rPr>
            <sz val="10"/>
            <rFont val="Tahoma"/>
            <family val="2"/>
          </rPr>
          <t xml:space="preserve">
Λ/14</t>
        </r>
      </text>
    </comment>
    <comment ref="E23" authorId="0">
      <text>
        <r>
          <rPr>
            <b/>
            <sz val="10"/>
            <rFont val="Tahoma"/>
            <family val="2"/>
          </rPr>
          <t>owner:</t>
        </r>
        <r>
          <rPr>
            <sz val="10"/>
            <rFont val="Tahoma"/>
            <family val="2"/>
          </rPr>
          <t xml:space="preserve">
Λ/15 + 32 +           Χρ. Υπόλ. 50.08</t>
        </r>
      </text>
    </comment>
    <comment ref="T12" authorId="0">
      <text>
        <r>
          <rPr>
            <b/>
            <sz val="10"/>
            <rFont val="Tahoma"/>
            <family val="2"/>
          </rPr>
          <t>owner:</t>
        </r>
        <r>
          <rPr>
            <sz val="10"/>
            <rFont val="Tahoma"/>
            <family val="2"/>
          </rPr>
          <t xml:space="preserve">
Λ/41.15</t>
        </r>
      </text>
    </comment>
    <comment ref="T13" authorId="0">
      <text>
        <r>
          <rPr>
            <b/>
            <sz val="10"/>
            <rFont val="Tahoma"/>
            <family val="2"/>
          </rPr>
          <t>owner:</t>
        </r>
        <r>
          <rPr>
            <sz val="10"/>
            <rFont val="Tahoma"/>
            <family val="2"/>
          </rPr>
          <t xml:space="preserve">
Λ/43</t>
        </r>
      </text>
    </comment>
    <comment ref="T17" authorId="0">
      <text>
        <r>
          <rPr>
            <b/>
            <sz val="10"/>
            <rFont val="Tahoma"/>
            <family val="2"/>
          </rPr>
          <t>owner:</t>
        </r>
        <r>
          <rPr>
            <sz val="10"/>
            <rFont val="Tahoma"/>
            <family val="2"/>
          </rPr>
          <t xml:space="preserve">
42.00, 42.01, 42.02</t>
        </r>
      </text>
    </comment>
    <comment ref="T25" authorId="1">
      <text>
        <r>
          <rPr>
            <b/>
            <sz val="8"/>
            <rFont val="Tahoma"/>
            <family val="2"/>
          </rPr>
          <t>Quest User:</t>
        </r>
        <r>
          <rPr>
            <sz val="8"/>
            <rFont val="Tahoma"/>
            <family val="2"/>
          </rPr>
          <t xml:space="preserve">
</t>
        </r>
        <r>
          <rPr>
            <sz val="10"/>
            <rFont val="Tahoma"/>
            <family val="2"/>
          </rPr>
          <t>Λ/44</t>
        </r>
      </text>
    </comment>
    <comment ref="T28" authorId="1">
      <text>
        <r>
          <rPr>
            <b/>
            <sz val="8"/>
            <rFont val="Tahoma"/>
            <family val="2"/>
          </rPr>
          <t>Quest User:</t>
        </r>
        <r>
          <rPr>
            <sz val="8"/>
            <rFont val="Tahoma"/>
            <family val="2"/>
          </rPr>
          <t xml:space="preserve">
</t>
        </r>
        <r>
          <rPr>
            <sz val="10"/>
            <rFont val="Tahoma"/>
            <family val="2"/>
          </rPr>
          <t>Λ/45</t>
        </r>
      </text>
    </comment>
    <comment ref="T35" authorId="0">
      <text>
        <r>
          <rPr>
            <b/>
            <sz val="10"/>
            <rFont val="Tahoma"/>
            <family val="2"/>
          </rPr>
          <t>owner:</t>
        </r>
        <r>
          <rPr>
            <sz val="10"/>
            <rFont val="Tahoma"/>
            <family val="2"/>
          </rPr>
          <t xml:space="preserve">
Λ/50
</t>
        </r>
      </text>
    </comment>
    <comment ref="T36" authorId="0">
      <text>
        <r>
          <rPr>
            <b/>
            <sz val="10"/>
            <rFont val="Tahoma"/>
            <family val="2"/>
          </rPr>
          <t>owner:</t>
        </r>
        <r>
          <rPr>
            <sz val="10"/>
            <rFont val="Tahoma"/>
            <family val="2"/>
          </rPr>
          <t xml:space="preserve">
Λ/52</t>
        </r>
      </text>
    </comment>
    <comment ref="T41" authorId="0">
      <text>
        <r>
          <rPr>
            <b/>
            <sz val="10"/>
            <rFont val="Tahoma"/>
            <family val="2"/>
          </rPr>
          <t>owner:</t>
        </r>
        <r>
          <rPr>
            <sz val="10"/>
            <rFont val="Tahoma"/>
            <family val="2"/>
          </rPr>
          <t xml:space="preserve">
Λ/53</t>
        </r>
      </text>
    </comment>
    <comment ref="G62" authorId="0">
      <text>
        <r>
          <rPr>
            <b/>
            <sz val="10"/>
            <rFont val="Tahoma"/>
            <family val="2"/>
          </rPr>
          <t>owner:</t>
        </r>
        <r>
          <rPr>
            <sz val="10"/>
            <rFont val="Tahoma"/>
            <family val="2"/>
          </rPr>
          <t xml:space="preserve">
70 + 71 + 73</t>
        </r>
      </text>
    </comment>
    <comment ref="G63" authorId="0">
      <text>
        <r>
          <rPr>
            <b/>
            <sz val="10"/>
            <rFont val="Tahoma"/>
            <family val="2"/>
          </rPr>
          <t>owner:</t>
        </r>
        <r>
          <rPr>
            <sz val="10"/>
            <rFont val="Tahoma"/>
            <family val="2"/>
          </rPr>
          <t xml:space="preserve">
Λ/72</t>
        </r>
      </text>
    </comment>
    <comment ref="G64" authorId="0">
      <text>
        <r>
          <rPr>
            <b/>
            <sz val="10"/>
            <rFont val="Tahoma"/>
            <family val="2"/>
          </rPr>
          <t>owner:</t>
        </r>
        <r>
          <rPr>
            <sz val="10"/>
            <rFont val="Tahoma"/>
            <family val="2"/>
          </rPr>
          <t xml:space="preserve">
Λ/74.00 βάζει ο Αρκουλης</t>
        </r>
      </text>
    </comment>
    <comment ref="I66" authorId="0">
      <text>
        <r>
          <rPr>
            <b/>
            <sz val="10"/>
            <rFont val="Tahoma"/>
            <family val="2"/>
          </rPr>
          <t>owner:</t>
        </r>
        <r>
          <rPr>
            <sz val="10"/>
            <rFont val="Tahoma"/>
            <family val="2"/>
          </rPr>
          <t xml:space="preserve">
80.01</t>
        </r>
      </text>
    </comment>
    <comment ref="G27" authorId="0">
      <text>
        <r>
          <rPr>
            <b/>
            <sz val="10"/>
            <rFont val="Tahoma"/>
            <family val="2"/>
          </rPr>
          <t>owner:</t>
        </r>
        <r>
          <rPr>
            <sz val="10"/>
            <rFont val="Tahoma"/>
            <family val="2"/>
          </rPr>
          <t xml:space="preserve">
Λ/18.00.08</t>
        </r>
      </text>
    </comment>
    <comment ref="G28" authorId="0">
      <text>
        <r>
          <rPr>
            <b/>
            <sz val="10"/>
            <rFont val="Tahoma"/>
            <family val="2"/>
          </rPr>
          <t>owner:</t>
        </r>
        <r>
          <rPr>
            <sz val="10"/>
            <rFont val="Tahoma"/>
            <family val="2"/>
          </rPr>
          <t xml:space="preserve">
18.00.98</t>
        </r>
      </text>
    </comment>
    <comment ref="I40" authorId="0">
      <text>
        <r>
          <rPr>
            <b/>
            <sz val="10"/>
            <rFont val="Tahoma"/>
            <family val="2"/>
          </rPr>
          <t>owner:</t>
        </r>
        <r>
          <rPr>
            <sz val="10"/>
            <rFont val="Tahoma"/>
            <family val="2"/>
          </rPr>
          <t xml:space="preserve">
Λ/33 + Λ/54 ΦΠΑ πιστωτικο</t>
        </r>
      </text>
    </comment>
    <comment ref="I38" authorId="0">
      <text>
        <r>
          <rPr>
            <b/>
            <sz val="10"/>
            <rFont val="Tahoma"/>
            <family val="2"/>
          </rPr>
          <t>owner:</t>
        </r>
        <r>
          <rPr>
            <sz val="10"/>
            <rFont val="Tahoma"/>
            <family val="2"/>
          </rPr>
          <t xml:space="preserve">
Λ/30 πλην 30.97-98</t>
        </r>
      </text>
    </comment>
    <comment ref="C80" authorId="0">
      <text>
        <r>
          <rPr>
            <b/>
            <sz val="10"/>
            <rFont val="Tahoma"/>
            <family val="2"/>
          </rPr>
          <t>owner:</t>
        </r>
        <r>
          <rPr>
            <sz val="10"/>
            <rFont val="Tahoma"/>
            <family val="2"/>
          </rPr>
          <t xml:space="preserve">
Λ/82.01</t>
        </r>
      </text>
    </comment>
    <comment ref="C85" authorId="0">
      <text>
        <r>
          <rPr>
            <b/>
            <sz val="10"/>
            <rFont val="Tahoma"/>
            <family val="2"/>
          </rPr>
          <t>owner:</t>
        </r>
        <r>
          <rPr>
            <sz val="10"/>
            <rFont val="Tahoma"/>
            <family val="2"/>
          </rPr>
          <t xml:space="preserve">
Λ/82.00</t>
        </r>
      </text>
    </comment>
    <comment ref="E19" authorId="2">
      <text>
        <r>
          <rPr>
            <b/>
            <sz val="9"/>
            <rFont val="Tahoma"/>
            <family val="2"/>
          </rPr>
          <t>george nikoloutsos:</t>
        </r>
        <r>
          <rPr>
            <sz val="9"/>
            <rFont val="Tahoma"/>
            <family val="2"/>
          </rPr>
          <t xml:space="preserve">
17.90</t>
        </r>
      </text>
    </comment>
    <comment ref="E18" authorId="2">
      <text>
        <r>
          <rPr>
            <b/>
            <sz val="9"/>
            <rFont val="Tahoma"/>
            <family val="2"/>
          </rPr>
          <t>george nikoloutsos:</t>
        </r>
        <r>
          <rPr>
            <sz val="9"/>
            <rFont val="Tahoma"/>
            <family val="2"/>
          </rPr>
          <t xml:space="preserve">
17.71</t>
        </r>
      </text>
    </comment>
    <comment ref="E17" authorId="2">
      <text>
        <r>
          <rPr>
            <b/>
            <sz val="9"/>
            <rFont val="Tahoma"/>
            <family val="2"/>
          </rPr>
          <t>george nikoloutsos:</t>
        </r>
        <r>
          <rPr>
            <sz val="9"/>
            <rFont val="Tahoma"/>
            <family val="2"/>
          </rPr>
          <t xml:space="preserve">
17.00</t>
        </r>
      </text>
    </comment>
    <comment ref="E15" authorId="2">
      <text>
        <r>
          <rPr>
            <b/>
            <sz val="9"/>
            <rFont val="Tahoma"/>
            <family val="2"/>
          </rPr>
          <t>george nikoloutsos:</t>
        </r>
        <r>
          <rPr>
            <sz val="9"/>
            <rFont val="Tahoma"/>
            <family val="2"/>
          </rPr>
          <t xml:space="preserve">
17.51</t>
        </r>
      </text>
    </comment>
    <comment ref="E14" authorId="2">
      <text>
        <r>
          <rPr>
            <b/>
            <sz val="9"/>
            <rFont val="Tahoma"/>
            <family val="2"/>
          </rPr>
          <t>george nikoloutsos:</t>
        </r>
        <r>
          <rPr>
            <sz val="9"/>
            <rFont val="Tahoma"/>
            <family val="2"/>
          </rPr>
          <t xml:space="preserve">
17.31</t>
        </r>
      </text>
    </comment>
    <comment ref="E13" authorId="2">
      <text>
        <r>
          <rPr>
            <b/>
            <sz val="9"/>
            <rFont val="Tahoma"/>
            <family val="2"/>
          </rPr>
          <t>george nikoloutsos:</t>
        </r>
        <r>
          <rPr>
            <sz val="9"/>
            <rFont val="Tahoma"/>
            <family val="2"/>
          </rPr>
          <t xml:space="preserve">
17.11</t>
        </r>
      </text>
    </comment>
    <comment ref="K12" authorId="0">
      <text>
        <r>
          <rPr>
            <b/>
            <sz val="10"/>
            <rFont val="Tahoma"/>
            <family val="2"/>
          </rPr>
          <t>owner:</t>
        </r>
        <r>
          <rPr>
            <sz val="10"/>
            <rFont val="Tahoma"/>
            <family val="2"/>
          </rPr>
          <t xml:space="preserve">
Λ/10.00</t>
        </r>
      </text>
    </comment>
    <comment ref="K13" authorId="2">
      <text>
        <r>
          <rPr>
            <b/>
            <sz val="9"/>
            <rFont val="Tahoma"/>
            <family val="2"/>
          </rPr>
          <t>george nikoloutsos:</t>
        </r>
        <r>
          <rPr>
            <sz val="9"/>
            <rFont val="Tahoma"/>
            <family val="2"/>
          </rPr>
          <t xml:space="preserve">
17.11</t>
        </r>
      </text>
    </comment>
    <comment ref="K14" authorId="2">
      <text>
        <r>
          <rPr>
            <b/>
            <sz val="9"/>
            <rFont val="Tahoma"/>
            <family val="2"/>
          </rPr>
          <t>george nikoloutsos:</t>
        </r>
        <r>
          <rPr>
            <sz val="9"/>
            <rFont val="Tahoma"/>
            <family val="2"/>
          </rPr>
          <t xml:space="preserve">
17.31</t>
        </r>
      </text>
    </comment>
    <comment ref="K15" authorId="2">
      <text>
        <r>
          <rPr>
            <b/>
            <sz val="9"/>
            <rFont val="Tahoma"/>
            <family val="2"/>
          </rPr>
          <t>george nikoloutsos:</t>
        </r>
        <r>
          <rPr>
            <sz val="9"/>
            <rFont val="Tahoma"/>
            <family val="2"/>
          </rPr>
          <t xml:space="preserve">
17.51</t>
        </r>
      </text>
    </comment>
    <comment ref="K16" authorId="0">
      <text>
        <r>
          <rPr>
            <b/>
            <sz val="10"/>
            <rFont val="Tahoma"/>
            <family val="2"/>
          </rPr>
          <t>owner:</t>
        </r>
        <r>
          <rPr>
            <sz val="10"/>
            <rFont val="Tahoma"/>
            <family val="2"/>
          </rPr>
          <t xml:space="preserve">
Λ/11</t>
        </r>
      </text>
    </comment>
    <comment ref="K17" authorId="2">
      <text>
        <r>
          <rPr>
            <b/>
            <sz val="9"/>
            <rFont val="Tahoma"/>
            <family val="2"/>
          </rPr>
          <t>george nikoloutsos:</t>
        </r>
        <r>
          <rPr>
            <sz val="9"/>
            <rFont val="Tahoma"/>
            <family val="2"/>
          </rPr>
          <t xml:space="preserve">
17.00</t>
        </r>
      </text>
    </comment>
    <comment ref="K18" authorId="2">
      <text>
        <r>
          <rPr>
            <b/>
            <sz val="9"/>
            <rFont val="Tahoma"/>
            <family val="2"/>
          </rPr>
          <t>george nikoloutsos:</t>
        </r>
        <r>
          <rPr>
            <sz val="9"/>
            <rFont val="Tahoma"/>
            <family val="2"/>
          </rPr>
          <t xml:space="preserve">
17.71</t>
        </r>
      </text>
    </comment>
    <comment ref="K19" authorId="2">
      <text>
        <r>
          <rPr>
            <b/>
            <sz val="9"/>
            <rFont val="Tahoma"/>
            <family val="2"/>
          </rPr>
          <t>george nikoloutsos:</t>
        </r>
        <r>
          <rPr>
            <sz val="9"/>
            <rFont val="Tahoma"/>
            <family val="2"/>
          </rPr>
          <t xml:space="preserve">
17.90</t>
        </r>
      </text>
    </comment>
    <comment ref="K20" authorId="0">
      <text>
        <r>
          <rPr>
            <b/>
            <sz val="10"/>
            <rFont val="Tahoma"/>
            <family val="2"/>
          </rPr>
          <t>owner:</t>
        </r>
        <r>
          <rPr>
            <sz val="10"/>
            <rFont val="Tahoma"/>
            <family val="2"/>
          </rPr>
          <t xml:space="preserve">
Λ/12</t>
        </r>
      </text>
    </comment>
    <comment ref="K21" authorId="0">
      <text>
        <r>
          <rPr>
            <b/>
            <sz val="10"/>
            <rFont val="Tahoma"/>
            <family val="2"/>
          </rPr>
          <t>owner:</t>
        </r>
        <r>
          <rPr>
            <sz val="10"/>
            <rFont val="Tahoma"/>
            <family val="2"/>
          </rPr>
          <t xml:space="preserve">
Λ/13</t>
        </r>
      </text>
    </comment>
    <comment ref="K22" authorId="0">
      <text>
        <r>
          <rPr>
            <b/>
            <sz val="10"/>
            <rFont val="Tahoma"/>
            <family val="2"/>
          </rPr>
          <t>owner:</t>
        </r>
        <r>
          <rPr>
            <sz val="10"/>
            <rFont val="Tahoma"/>
            <family val="2"/>
          </rPr>
          <t xml:space="preserve">
Λ/14</t>
        </r>
      </text>
    </comment>
    <comment ref="K23" authorId="0">
      <text>
        <r>
          <rPr>
            <b/>
            <sz val="10"/>
            <rFont val="Tahoma"/>
            <family val="2"/>
          </rPr>
          <t>owner:</t>
        </r>
        <r>
          <rPr>
            <sz val="10"/>
            <rFont val="Tahoma"/>
            <family val="2"/>
          </rPr>
          <t xml:space="preserve">
Λ/15 + 32 +           Χρ. Υπόλ. 50.08</t>
        </r>
      </text>
    </comment>
    <comment ref="M27" authorId="0">
      <text>
        <r>
          <rPr>
            <b/>
            <sz val="10"/>
            <rFont val="Tahoma"/>
            <family val="2"/>
          </rPr>
          <t>owner:</t>
        </r>
        <r>
          <rPr>
            <sz val="10"/>
            <rFont val="Tahoma"/>
            <family val="2"/>
          </rPr>
          <t xml:space="preserve">
Λ/18.00.08</t>
        </r>
      </text>
    </comment>
    <comment ref="M28" authorId="0">
      <text>
        <r>
          <rPr>
            <b/>
            <sz val="10"/>
            <rFont val="Tahoma"/>
            <family val="2"/>
          </rPr>
          <t>owner:</t>
        </r>
        <r>
          <rPr>
            <sz val="10"/>
            <rFont val="Tahoma"/>
            <family val="2"/>
          </rPr>
          <t xml:space="preserve">
18.00.98</t>
        </r>
      </text>
    </comment>
    <comment ref="O38" authorId="0">
      <text>
        <r>
          <rPr>
            <b/>
            <sz val="10"/>
            <rFont val="Tahoma"/>
            <family val="2"/>
          </rPr>
          <t>owner:</t>
        </r>
        <r>
          <rPr>
            <sz val="10"/>
            <rFont val="Tahoma"/>
            <family val="2"/>
          </rPr>
          <t xml:space="preserve">
Λ/30 πλην 30.97-98</t>
        </r>
      </text>
    </comment>
    <comment ref="O40" authorId="0">
      <text>
        <r>
          <rPr>
            <b/>
            <sz val="10"/>
            <rFont val="Tahoma"/>
            <family val="2"/>
          </rPr>
          <t>owner:</t>
        </r>
        <r>
          <rPr>
            <sz val="10"/>
            <rFont val="Tahoma"/>
            <family val="2"/>
          </rPr>
          <t xml:space="preserve">
Λ/33 + Λ/54 ΦΠΑ πιστωτικο</t>
        </r>
      </text>
    </comment>
    <comment ref="V12" authorId="0">
      <text>
        <r>
          <rPr>
            <b/>
            <sz val="10"/>
            <rFont val="Tahoma"/>
            <family val="2"/>
          </rPr>
          <t>owner:</t>
        </r>
        <r>
          <rPr>
            <sz val="10"/>
            <rFont val="Tahoma"/>
            <family val="2"/>
          </rPr>
          <t xml:space="preserve">
Λ/41.15</t>
        </r>
      </text>
    </comment>
    <comment ref="V13" authorId="0">
      <text>
        <r>
          <rPr>
            <b/>
            <sz val="10"/>
            <rFont val="Tahoma"/>
            <family val="2"/>
          </rPr>
          <t>owner:</t>
        </r>
        <r>
          <rPr>
            <sz val="10"/>
            <rFont val="Tahoma"/>
            <family val="2"/>
          </rPr>
          <t xml:space="preserve">
Λ/43</t>
        </r>
      </text>
    </comment>
    <comment ref="V17" authorId="0">
      <text>
        <r>
          <rPr>
            <b/>
            <sz val="10"/>
            <rFont val="Tahoma"/>
            <family val="2"/>
          </rPr>
          <t>owner:</t>
        </r>
        <r>
          <rPr>
            <sz val="10"/>
            <rFont val="Tahoma"/>
            <family val="2"/>
          </rPr>
          <t xml:space="preserve">
42.00, 42.01, 42.02</t>
        </r>
      </text>
    </comment>
    <comment ref="V25" authorId="1">
      <text>
        <r>
          <rPr>
            <b/>
            <sz val="8"/>
            <rFont val="Tahoma"/>
            <family val="2"/>
          </rPr>
          <t>Quest User:</t>
        </r>
        <r>
          <rPr>
            <sz val="8"/>
            <rFont val="Tahoma"/>
            <family val="2"/>
          </rPr>
          <t xml:space="preserve">
</t>
        </r>
        <r>
          <rPr>
            <sz val="10"/>
            <rFont val="Tahoma"/>
            <family val="2"/>
          </rPr>
          <t>Λ/44</t>
        </r>
      </text>
    </comment>
    <comment ref="V28" authorId="1">
      <text>
        <r>
          <rPr>
            <b/>
            <sz val="8"/>
            <rFont val="Tahoma"/>
            <family val="2"/>
          </rPr>
          <t>Quest User:</t>
        </r>
        <r>
          <rPr>
            <sz val="8"/>
            <rFont val="Tahoma"/>
            <family val="2"/>
          </rPr>
          <t xml:space="preserve">
</t>
        </r>
        <r>
          <rPr>
            <sz val="10"/>
            <rFont val="Tahoma"/>
            <family val="2"/>
          </rPr>
          <t>Λ/45</t>
        </r>
      </text>
    </comment>
    <comment ref="V35" authorId="0">
      <text>
        <r>
          <rPr>
            <b/>
            <sz val="10"/>
            <rFont val="Tahoma"/>
            <family val="2"/>
          </rPr>
          <t>owner:</t>
        </r>
        <r>
          <rPr>
            <sz val="10"/>
            <rFont val="Tahoma"/>
            <family val="2"/>
          </rPr>
          <t xml:space="preserve">
Λ/50
</t>
        </r>
      </text>
    </comment>
    <comment ref="V36" authorId="0">
      <text>
        <r>
          <rPr>
            <b/>
            <sz val="10"/>
            <rFont val="Tahoma"/>
            <family val="2"/>
          </rPr>
          <t>owner:</t>
        </r>
        <r>
          <rPr>
            <sz val="10"/>
            <rFont val="Tahoma"/>
            <family val="2"/>
          </rPr>
          <t xml:space="preserve">
Λ/52</t>
        </r>
      </text>
    </comment>
    <comment ref="V41" authorId="0">
      <text>
        <r>
          <rPr>
            <b/>
            <sz val="10"/>
            <rFont val="Tahoma"/>
            <family val="2"/>
          </rPr>
          <t>owner:</t>
        </r>
        <r>
          <rPr>
            <sz val="10"/>
            <rFont val="Tahoma"/>
            <family val="2"/>
          </rPr>
          <t xml:space="preserve">
Λ/53</t>
        </r>
      </text>
    </comment>
    <comment ref="M62" authorId="0">
      <text>
        <r>
          <rPr>
            <b/>
            <sz val="10"/>
            <rFont val="Tahoma"/>
            <family val="2"/>
          </rPr>
          <t>owner:</t>
        </r>
        <r>
          <rPr>
            <sz val="10"/>
            <rFont val="Tahoma"/>
            <family val="2"/>
          </rPr>
          <t xml:space="preserve">
70 + 71 + 73</t>
        </r>
      </text>
    </comment>
    <comment ref="M63" authorId="0">
      <text>
        <r>
          <rPr>
            <b/>
            <sz val="10"/>
            <rFont val="Tahoma"/>
            <family val="2"/>
          </rPr>
          <t>owner:</t>
        </r>
        <r>
          <rPr>
            <sz val="10"/>
            <rFont val="Tahoma"/>
            <family val="2"/>
          </rPr>
          <t xml:space="preserve">
Λ/72</t>
        </r>
      </text>
    </comment>
    <comment ref="M64" authorId="0">
      <text>
        <r>
          <rPr>
            <b/>
            <sz val="10"/>
            <rFont val="Tahoma"/>
            <family val="2"/>
          </rPr>
          <t>owner:</t>
        </r>
        <r>
          <rPr>
            <sz val="10"/>
            <rFont val="Tahoma"/>
            <family val="2"/>
          </rPr>
          <t xml:space="preserve">
Λ/74.00 βάζει ο Αρκουλης</t>
        </r>
      </text>
    </comment>
    <comment ref="O66" authorId="0">
      <text>
        <r>
          <rPr>
            <b/>
            <sz val="10"/>
            <rFont val="Tahoma"/>
            <family val="2"/>
          </rPr>
          <t>owner:</t>
        </r>
        <r>
          <rPr>
            <sz val="10"/>
            <rFont val="Tahoma"/>
            <family val="2"/>
          </rPr>
          <t xml:space="preserve">
80.01</t>
        </r>
      </text>
    </comment>
  </commentList>
</comments>
</file>

<file path=xl/comments2.xml><?xml version="1.0" encoding="utf-8"?>
<comments xmlns="http://schemas.openxmlformats.org/spreadsheetml/2006/main">
  <authors>
    <author>owner</author>
  </authors>
  <commentList>
    <comment ref="F43" authorId="0">
      <text>
        <r>
          <rPr>
            <b/>
            <sz val="10"/>
            <rFont val="Tahoma"/>
            <family val="2"/>
          </rPr>
          <t>owner:</t>
        </r>
        <r>
          <rPr>
            <sz val="10"/>
            <rFont val="Tahoma"/>
            <family val="2"/>
          </rPr>
          <t xml:space="preserve">
Λ/74</t>
        </r>
      </text>
    </comment>
    <comment ref="F45" authorId="0">
      <text>
        <r>
          <rPr>
            <b/>
            <sz val="10"/>
            <rFont val="Tahoma"/>
            <family val="2"/>
          </rPr>
          <t>owner:</t>
        </r>
        <r>
          <rPr>
            <sz val="10"/>
            <rFont val="Tahoma"/>
            <family val="2"/>
          </rPr>
          <t xml:space="preserve">
Λ/75</t>
        </r>
      </text>
    </comment>
    <comment ref="F46" authorId="0">
      <text>
        <r>
          <rPr>
            <b/>
            <sz val="10"/>
            <rFont val="Tahoma"/>
            <family val="2"/>
          </rPr>
          <t>owner:</t>
        </r>
        <r>
          <rPr>
            <sz val="10"/>
            <rFont val="Tahoma"/>
            <family val="2"/>
          </rPr>
          <t xml:space="preserve">
Λ/76</t>
        </r>
      </text>
    </comment>
    <comment ref="F103" authorId="0">
      <text>
        <r>
          <rPr>
            <b/>
            <sz val="10"/>
            <rFont val="Tahoma"/>
            <family val="2"/>
          </rPr>
          <t>owner:</t>
        </r>
        <r>
          <rPr>
            <sz val="10"/>
            <rFont val="Tahoma"/>
            <family val="2"/>
          </rPr>
          <t xml:space="preserve">
Λ/74</t>
        </r>
      </text>
    </comment>
    <comment ref="F105" authorId="0">
      <text>
        <r>
          <rPr>
            <b/>
            <sz val="10"/>
            <rFont val="Tahoma"/>
            <family val="2"/>
          </rPr>
          <t>owner:</t>
        </r>
        <r>
          <rPr>
            <sz val="10"/>
            <rFont val="Tahoma"/>
            <family val="2"/>
          </rPr>
          <t xml:space="preserve">
Λ/75</t>
        </r>
      </text>
    </comment>
    <comment ref="F106" authorId="0">
      <text>
        <r>
          <rPr>
            <b/>
            <sz val="10"/>
            <rFont val="Tahoma"/>
            <family val="2"/>
          </rPr>
          <t>owner:</t>
        </r>
        <r>
          <rPr>
            <sz val="10"/>
            <rFont val="Tahoma"/>
            <family val="2"/>
          </rPr>
          <t xml:space="preserve">
Λ/76</t>
        </r>
      </text>
    </comment>
  </commentList>
</comments>
</file>

<file path=xl/comments3.xml><?xml version="1.0" encoding="utf-8"?>
<comments xmlns="http://schemas.openxmlformats.org/spreadsheetml/2006/main">
  <authors>
    <author>owner</author>
    <author>Quest User</author>
    <author>Bill</author>
  </authors>
  <commentList>
    <comment ref="A3" authorId="0">
      <text>
        <r>
          <rPr>
            <b/>
            <sz val="10"/>
            <rFont val="Tahoma"/>
            <family val="2"/>
          </rPr>
          <t>owner:</t>
        </r>
        <r>
          <rPr>
            <sz val="10"/>
            <rFont val="Tahoma"/>
            <family val="2"/>
          </rPr>
          <t xml:space="preserve">
Εγώ εβαλα κ τον Λ/26, ο Βασιλης ειχε μόνο τον Λ/25</t>
        </r>
      </text>
    </comment>
    <comment ref="C4" authorId="1">
      <text>
        <r>
          <rPr>
            <b/>
            <sz val="8"/>
            <rFont val="Tahoma"/>
            <family val="2"/>
          </rPr>
          <t>Quest User:</t>
        </r>
        <r>
          <rPr>
            <sz val="8"/>
            <rFont val="Tahoma"/>
            <family val="2"/>
          </rPr>
          <t xml:space="preserve">
90%
</t>
        </r>
      </text>
    </comment>
    <comment ref="D4" authorId="1">
      <text>
        <r>
          <rPr>
            <b/>
            <sz val="8"/>
            <rFont val="Tahoma"/>
            <family val="2"/>
          </rPr>
          <t>Quest User:</t>
        </r>
        <r>
          <rPr>
            <sz val="8"/>
            <rFont val="Tahoma"/>
            <family val="2"/>
          </rPr>
          <t xml:space="preserve">
10%</t>
        </r>
      </text>
    </comment>
    <comment ref="G6" authorId="0">
      <text>
        <r>
          <rPr>
            <b/>
            <sz val="10"/>
            <rFont val="Tahoma"/>
            <family val="2"/>
          </rPr>
          <t>owner:</t>
        </r>
        <r>
          <rPr>
            <sz val="10"/>
            <rFont val="Tahoma"/>
            <family val="2"/>
          </rPr>
          <t xml:space="preserve">
12/5/09 η λενα περασε ξεχασμενα τιμολ.στο 2008</t>
        </r>
      </text>
    </comment>
    <comment ref="F19" authorId="0">
      <text>
        <r>
          <rPr>
            <b/>
            <sz val="10"/>
            <rFont val="Tahoma"/>
            <family val="2"/>
          </rPr>
          <t>owner:</t>
        </r>
        <r>
          <rPr>
            <sz val="10"/>
            <rFont val="Tahoma"/>
            <family val="2"/>
          </rPr>
          <t xml:space="preserve">
Από το 74 ότι αφορα τακτικές επιχο. Θα παει στις τακτικές επιχορ.πάνω κ ότι αφορα λειτουργικα θα παει στα αλλα εσοδα εκμεταλλευσης</t>
        </r>
      </text>
    </comment>
    <comment ref="D30" authorId="0">
      <text>
        <r>
          <rPr>
            <b/>
            <sz val="10"/>
            <rFont val="Tahoma"/>
            <family val="2"/>
          </rPr>
          <t>owner:</t>
        </r>
        <r>
          <rPr>
            <sz val="10"/>
            <rFont val="Tahoma"/>
            <family val="2"/>
          </rPr>
          <t xml:space="preserve">
70,71,73
</t>
        </r>
      </text>
    </comment>
    <comment ref="D31" authorId="0">
      <text>
        <r>
          <rPr>
            <b/>
            <sz val="10"/>
            <rFont val="Tahoma"/>
            <family val="2"/>
          </rPr>
          <t>owner:</t>
        </r>
        <r>
          <rPr>
            <sz val="10"/>
            <rFont val="Tahoma"/>
            <family val="2"/>
          </rPr>
          <t xml:space="preserve">
72
</t>
        </r>
      </text>
    </comment>
    <comment ref="D32" authorId="0">
      <text>
        <r>
          <rPr>
            <b/>
            <sz val="10"/>
            <rFont val="Tahoma"/>
            <family val="2"/>
          </rPr>
          <t>owner:</t>
        </r>
        <r>
          <rPr>
            <sz val="10"/>
            <rFont val="Tahoma"/>
            <family val="2"/>
          </rPr>
          <t xml:space="preserve">
O Αρκουλης βαζει μονο Λ/74.00
</t>
        </r>
      </text>
    </comment>
    <comment ref="D35" authorId="1">
      <text>
        <r>
          <rPr>
            <b/>
            <sz val="8"/>
            <rFont val="Tahoma"/>
            <family val="2"/>
          </rPr>
          <t>Quest User:</t>
        </r>
        <r>
          <rPr>
            <sz val="8"/>
            <rFont val="Tahoma"/>
            <family val="2"/>
          </rPr>
          <t xml:space="preserve">
&amp; 74.01</t>
        </r>
      </text>
    </comment>
    <comment ref="F42" authorId="2">
      <text>
        <r>
          <rPr>
            <b/>
            <sz val="8"/>
            <rFont val="Tahoma"/>
            <family val="2"/>
          </rPr>
          <t>Bill:</t>
        </r>
        <r>
          <rPr>
            <sz val="8"/>
            <rFont val="Tahoma"/>
            <family val="2"/>
          </rPr>
          <t xml:space="preserve">
ΟΛΗ Η ΔΟΣΗ ΔΑΝΕΙΟΥ 45
</t>
        </r>
      </text>
    </comment>
  </commentList>
</comments>
</file>

<file path=xl/sharedStrings.xml><?xml version="1.0" encoding="utf-8"?>
<sst xmlns="http://schemas.openxmlformats.org/spreadsheetml/2006/main" count="441" uniqueCount="328">
  <si>
    <t>ΕΝΕΡΓΗΤΙΚΟ</t>
  </si>
  <si>
    <t>ΠΑΘΗΤΙΚΟ</t>
  </si>
  <si>
    <t/>
  </si>
  <si>
    <t>Ποσά κλειόμ.</t>
  </si>
  <si>
    <t>Β.</t>
  </si>
  <si>
    <t>ΕΞΟΔΑ ΕΓΚΑΤΑΣΤΑΣΕΩΣ</t>
  </si>
  <si>
    <t>Αξία κτήσεως</t>
  </si>
  <si>
    <t>Αποσβέσεις</t>
  </si>
  <si>
    <t>Αναπ.αξία</t>
  </si>
  <si>
    <t>4.</t>
  </si>
  <si>
    <t>Λοιπά έξοδα εγκαταστάσεως</t>
  </si>
  <si>
    <t>Α.</t>
  </si>
  <si>
    <t>ΙΔΙΑ ΚΕΦΑΛΑΙΑ</t>
  </si>
  <si>
    <t xml:space="preserve">   Γ.</t>
  </si>
  <si>
    <t>ΠΑΓΙΟ ΕΝΕΡΓΗΤΙΚΟ</t>
  </si>
  <si>
    <t>Ι.</t>
  </si>
  <si>
    <t>Κεφάλαιο</t>
  </si>
  <si>
    <t>ΙΙ.</t>
  </si>
  <si>
    <t>Ενσώματες ακινητοποιήσεις</t>
  </si>
  <si>
    <t>1. Γήπεδα - Οικόπεδα</t>
  </si>
  <si>
    <t>Διαφορές αναπροσ/γής-Επιχ/σεις επενδύσεων</t>
  </si>
  <si>
    <t>3. Αποθεματικά από δωρεάν παραχώρηση ακινήτων</t>
  </si>
  <si>
    <t>3. Κτίρια και τεχνικά έργα</t>
  </si>
  <si>
    <t>4. Επιχορηγήσεις επενδύσεων</t>
  </si>
  <si>
    <t>4. Μηχ/τα τεχνικές εγκατ/σεις &amp; λοιπός μηχ.εξοπλισμός</t>
  </si>
  <si>
    <t>5. Μεταφορικά Μέσα</t>
  </si>
  <si>
    <t>6. Έπιπλα και λοιπός εξοπλισμός</t>
  </si>
  <si>
    <t>V.</t>
  </si>
  <si>
    <t>Αποτελέσματα είς νέο</t>
  </si>
  <si>
    <t xml:space="preserve"> </t>
  </si>
  <si>
    <t xml:space="preserve">7. Ακινητ/σεις υπό εκτέλεση </t>
  </si>
  <si>
    <t>Σύνολο ακινητοποιήσεων (ΓΙΙ)</t>
  </si>
  <si>
    <t>Σύνολο ιδίων κεφαλαίων (ΑΙ+ΑΙΙ+AV)</t>
  </si>
  <si>
    <t>ΙΙΙ.</t>
  </si>
  <si>
    <t xml:space="preserve">Τίτλοι πάγιας επένδυσης και  </t>
  </si>
  <si>
    <t>μακρ/σμες χρηματοοικ. απαιτήσεις</t>
  </si>
  <si>
    <t>ΠΡΟΒΛΕΨΕΙΣ ΓΙΑ ΚΙΝΔΥΝΟΥΣ ΚΑΙ ΕΞΟΔΑ</t>
  </si>
  <si>
    <t>1. Τίτλοι πάγιας επένδυσης</t>
  </si>
  <si>
    <t xml:space="preserve">1. Προβλέψεις για αποζημίωση προσωπικού λόγω </t>
  </si>
  <si>
    <t xml:space="preserve">    εξόδου από την υπηρεσία </t>
  </si>
  <si>
    <r>
      <t>Μείον :</t>
    </r>
    <r>
      <rPr>
        <sz val="13"/>
        <rFont val="Arial Greek"/>
        <family val="2"/>
      </rPr>
      <t xml:space="preserve"> Προβλέψεις για υποτίμηση</t>
    </r>
  </si>
  <si>
    <t>ΣΥΝΟΛΟ ΠΑΓΙΟΥ ΕΝΕΡΓΗΤΙΚΟΥ (ΓΙΙ+ΓΙΙΙ)</t>
  </si>
  <si>
    <t>Γ.</t>
  </si>
  <si>
    <t>ΥΠΟΧΡΕΩΣΕΙΣ</t>
  </si>
  <si>
    <t>Μακροπρόθεσμες υποχρεώσεις</t>
  </si>
  <si>
    <t>Δ.</t>
  </si>
  <si>
    <t>ΚΥΚΛΟΦΟΡΟΥΝ ΕΝΕΡΓΗΤΙΚΟ</t>
  </si>
  <si>
    <t>II.</t>
  </si>
  <si>
    <t>Απαιτήσεις</t>
  </si>
  <si>
    <t>Βραχυπρόθεσμες υποχρεώσεις</t>
  </si>
  <si>
    <t>1. Απαιτήσεις από πωλήσεις αγαθών και υπηρεσιών</t>
  </si>
  <si>
    <t>1. Προμηθευτές</t>
  </si>
  <si>
    <t>5. Υποχρεώσεις από φόρους &amp; τέλη</t>
  </si>
  <si>
    <t>Διαθέσιμα</t>
  </si>
  <si>
    <t>6. Ασφαλιστικοί οργανισμοί</t>
  </si>
  <si>
    <t>1. Ταμείο</t>
  </si>
  <si>
    <t>3. Καταθέσεις όψεως και προθεσμίας</t>
  </si>
  <si>
    <t>11. Πιστωτές διάφοροι</t>
  </si>
  <si>
    <t>Ε.</t>
  </si>
  <si>
    <t>ΠΙΝΑΚΑΣ ΔΙΑΘΕΣΕΩΣ ΑΠΟΤΕΛΕΣΜΑΤΩΝ</t>
  </si>
  <si>
    <t>I.</t>
  </si>
  <si>
    <t>Αποτελέσματα εκμεταλλεύσεως</t>
  </si>
  <si>
    <t>1. Έσοδα από πώληση αγαθών &amp; υπηρεσιών</t>
  </si>
  <si>
    <t>Μείον : Κόστος αγαθών &amp; υπηρεσιών</t>
  </si>
  <si>
    <t>Σύνολο</t>
  </si>
  <si>
    <t xml:space="preserve">            3. Έξοδα λειτουργίας δημοσίων σχέσεων</t>
  </si>
  <si>
    <t xml:space="preserve">            3. Χρεωστικοί τόκοι &amp; συναφή έξοδα</t>
  </si>
  <si>
    <t>ΠΛΕΟΝ ή μείον  : Έκτακτα αποτελέσματα</t>
  </si>
  <si>
    <t xml:space="preserve">              1. Έκτακτα &amp; ανόργανα έσοδα</t>
  </si>
  <si>
    <t xml:space="preserve">              3. Έσοδα προηγούμενων χρήσεων</t>
  </si>
  <si>
    <t>MEION  : Έκτακτα αποτελέσματα</t>
  </si>
  <si>
    <t xml:space="preserve">              1. Έκτακτα &amp; ανόργανα έξοδα</t>
  </si>
  <si>
    <t xml:space="preserve">              3. Έξοδα προηγούμενων χρήσεων</t>
  </si>
  <si>
    <t xml:space="preserve">Μείον :Σύνολο αποσβέσεων παγίων στοιχείων </t>
  </si>
  <si>
    <t>Μείον :οι από αυτές ενσωμ.στο λειτουργ.κόστος</t>
  </si>
  <si>
    <t>5. Χρεώστες διάφοροι</t>
  </si>
  <si>
    <t>6. Λογαριασμοί διαχειρίσεως προκαταβολών και πιστώσεων</t>
  </si>
  <si>
    <t>Καθαρά αποτελέσματα χρήσεως</t>
  </si>
  <si>
    <t>Αποτελέσματα εις νέον</t>
  </si>
  <si>
    <t>IV.</t>
  </si>
  <si>
    <t>Μικτά αποτελέσματα εκμεταλλεύσεως</t>
  </si>
  <si>
    <t>Πλέον :     Άλλα έσοδα εκμεταλλεύσεως</t>
  </si>
  <si>
    <t>Μείον: 1. Έξοδα διοικητικής λειτουργίας</t>
  </si>
  <si>
    <t>ΚΑΘΑΡΑ ΑΠΟΤΕΛΕΣΜΑΤΑ ΧΡΗΣΕΩΣ</t>
  </si>
  <si>
    <t xml:space="preserve">Οργανικά και έκτακτα αποτελέσματα </t>
  </si>
  <si>
    <t>Λ/60</t>
  </si>
  <si>
    <t>Λ/61</t>
  </si>
  <si>
    <t>Λ/62</t>
  </si>
  <si>
    <t>Λ/63</t>
  </si>
  <si>
    <t>Λ/64</t>
  </si>
  <si>
    <t>Λ/65</t>
  </si>
  <si>
    <t>Λ/66</t>
  </si>
  <si>
    <t>Λ/67</t>
  </si>
  <si>
    <t>Λ/68</t>
  </si>
  <si>
    <t>Λ/70</t>
  </si>
  <si>
    <t>Λ/71</t>
  </si>
  <si>
    <t>Λ/72</t>
  </si>
  <si>
    <t>Λ/73</t>
  </si>
  <si>
    <t>Λ/74</t>
  </si>
  <si>
    <t>Λ/75</t>
  </si>
  <si>
    <t>Λ/76</t>
  </si>
  <si>
    <t>Λ/25</t>
  </si>
  <si>
    <t>Λ/26</t>
  </si>
  <si>
    <t>ΣΥΝΟΛΟ</t>
  </si>
  <si>
    <t>ΟΚ</t>
  </si>
  <si>
    <t>Λ/81,00</t>
  </si>
  <si>
    <t>Λ/81,01</t>
  </si>
  <si>
    <t>Λ/81,02</t>
  </si>
  <si>
    <t>Λ/81,03</t>
  </si>
  <si>
    <t>Λ/82,00</t>
  </si>
  <si>
    <t>Λ/82,01</t>
  </si>
  <si>
    <t>Λ/82,07</t>
  </si>
  <si>
    <t>82,00,22,0157</t>
  </si>
  <si>
    <t>ΕΞΩΤΕΡΙΚΟ ΔΙΚΤΥΟ ΥΔΡΕΥΣΗΣ ΠΕΝΤΑΒΡΥΣΟΥ</t>
  </si>
  <si>
    <t>Το πηγα σε</t>
  </si>
  <si>
    <t>15.17.90.0055</t>
  </si>
  <si>
    <t>82,00,22,0159</t>
  </si>
  <si>
    <t>ΚΑΤΑΣΚΕΥΗ ΟΔΩΝ ΗΡΑΚΛΕΙΤΟΥ-ΜΙΑΟΥΛΗ (ΟΤ 257,258,259 ΝΤΑΗΛΑΚΗ) Δ.ΚΑΣΤΟΡΙΑΣ</t>
  </si>
  <si>
    <t>15,17,31,0005</t>
  </si>
  <si>
    <t>82,00,22,0162</t>
  </si>
  <si>
    <t xml:space="preserve">ΔΙΑΜΟΡΦΩΣΗ ΠΡΟΒΛΗΤΑΣ ΠΟΛΥΚΑΡΠΗΣ </t>
  </si>
  <si>
    <t>15,17,90,4021</t>
  </si>
  <si>
    <t>ΔΙΕΥΘΕΤΗΣΗ ΡΕΜΑΤΟΣ ΕΙΣΟΔΟΥ ΜΕΛΙΣΣΟΤΟΠΟΥ</t>
  </si>
  <si>
    <t>15,17,90,0054</t>
  </si>
  <si>
    <t>82,00,22,0163</t>
  </si>
  <si>
    <t>82,00,22,0164</t>
  </si>
  <si>
    <t>ΕΠΙΣΚΕΥΕΣ ΕΡΓΑΣΙΕΣ ΣΤΟ ΣΠΙΤΙ ΤΟΥ ΠΑΥΛΟΥ ΜΕΛΑ ΚΑΙ ΣΤΟΝ ΠΕΡΙΒΑΛΛΟΝΤΑ ΧΩΡΟ ΣΤΟ ΔΔ ΜΕΛΑ (Β'ΦΑΣΗ) (ΚΑΤΑΣΚΕΥΗ ΛΙΘΟΣΤΡΩΤΟΥ)</t>
  </si>
  <si>
    <t>15,17,00,6014</t>
  </si>
  <si>
    <t>17,31,00,0000</t>
  </si>
  <si>
    <t>και με το πρωτοκ.το πηγα σε</t>
  </si>
  <si>
    <t>17,90,00,4000</t>
  </si>
  <si>
    <t>παραμενει όμως στον Λ/15 ποσο 12000 από την απογραφη</t>
  </si>
  <si>
    <t>17,90,00,2000</t>
  </si>
  <si>
    <t>Ποσά από Λ/82 που τα μετεφερα σε Λ/15</t>
  </si>
  <si>
    <t>Λ/10</t>
  </si>
  <si>
    <t>Λ/11</t>
  </si>
  <si>
    <t>Λ/12</t>
  </si>
  <si>
    <t>Λ/13</t>
  </si>
  <si>
    <t>Λ/14</t>
  </si>
  <si>
    <t>Λ/15</t>
  </si>
  <si>
    <t>Λ/16</t>
  </si>
  <si>
    <t>Λ/17</t>
  </si>
  <si>
    <t>ΑΠΟΣΒΕΣΕΙΣ ΕΠΙΧΟΡΗΓΗΣΕΩΝ</t>
  </si>
  <si>
    <t>ΕΚΤΑΚΤΑ ΚΑΙ ΑΝΟΡΓΑΝΑ ΕΣΟΔΑ</t>
  </si>
  <si>
    <t>61 ΑΜΟΙΒΕΣ ΤΡΙΤΩΝ</t>
  </si>
  <si>
    <t>53 ΠΙΣΤΩΤΕΣ  ΔΙΑΦΟΡΟΙ</t>
  </si>
  <si>
    <t>68 ΠΡΟΒΛΕΨΕΙΣ</t>
  </si>
  <si>
    <t>12 ΣΥΜΜΕΤΟΧΕΣ</t>
  </si>
  <si>
    <t>64 ΔΙΑΦΟΡΑ ΕΞΟΔΑ</t>
  </si>
  <si>
    <t>25</t>
  </si>
  <si>
    <t>ANAΛΩΣIMA YΛIKA</t>
  </si>
  <si>
    <t>26</t>
  </si>
  <si>
    <t>ANTAΛΛAKTIKA ΠΑΓΙΩΝ ΣΤΟΙΧΕΙΩΝ</t>
  </si>
  <si>
    <t>60</t>
  </si>
  <si>
    <t>AMOIBEΣ KAI EΞOΔA ΠPOΣΩΠIKOY</t>
  </si>
  <si>
    <t>61</t>
  </si>
  <si>
    <t>AMOIBEΣ KAI EΞOΔA ΑΙΡΕΤΩΝ ΚΑΙ ΤΡΙΤΩΝ</t>
  </si>
  <si>
    <t>62</t>
  </si>
  <si>
    <t>ΠAPOXEΣ TPITΩN</t>
  </si>
  <si>
    <t>63</t>
  </si>
  <si>
    <t>ΦOPOI - TEΛH</t>
  </si>
  <si>
    <t>64</t>
  </si>
  <si>
    <t>ΔIAΦOPA EΞOΔA</t>
  </si>
  <si>
    <t>65</t>
  </si>
  <si>
    <t xml:space="preserve">TOKOI KAI ΣΥΝΑΦΗ ΕΞΟΔΑ </t>
  </si>
  <si>
    <t>66</t>
  </si>
  <si>
    <t>AΠOΣBEΣEIΣ ΠAΓIΩN ΣTOIXEIΩN ENΣΩMATΩMENΕΣ ΣΤΟ ΛΕΙΤΟΥΡΓΙΚΟ ΚΟΣΤΟΣ</t>
  </si>
  <si>
    <t>67</t>
  </si>
  <si>
    <t>ΠAPOXEΣ - ΠΑΡΑΧΩΡΗΣΕΙΣ -XOPHΓIEΣ-EΠIXOPHΓHΣEIΣ-EΠIΔOTHΣΕΙΣ ΚΑΙ ΔΩΡΕΕΣ</t>
  </si>
  <si>
    <t>68</t>
  </si>
  <si>
    <t>ΠPOBΛEΨEIΣ EKMETAΛΛEYΣEΩΣ</t>
  </si>
  <si>
    <t>Κόστος αγαθών &amp; υπηρεσιών</t>
  </si>
  <si>
    <t>Έξοδα διοικητικής λειτουργίας</t>
  </si>
  <si>
    <t>Έξοδα λειτουργίας δημοσίων σχέσεων</t>
  </si>
  <si>
    <t>Προβλ. για υποτιμ. τίτλων πάγιας επένδυσης</t>
  </si>
  <si>
    <t>Χρεωστικοί τόκοι &amp; συναφή έξοδα</t>
  </si>
  <si>
    <t>ΣΥΝΟΛΑ</t>
  </si>
  <si>
    <t>EΣOΔA AΠO ΦOPOYΣ -ΕΙΣΦΟΡΕΣ-ΠΡΟΣΤΙΜΑ-ΠΡΟΣΑΥΞΗΣΕΙΣ</t>
  </si>
  <si>
    <t>EΣOΔA AΠO ΤΕΛΗ ΚΑΙ ΔΙΚΑΙΩΜΑΤΑ (ΠΑΡΟΧΗ ΥΠΗΡΕΣΙΩΝ)</t>
  </si>
  <si>
    <t xml:space="preserve">EΣOΔA AΠO EΠIXOPHΓHΣEIΣ </t>
  </si>
  <si>
    <t>EΣOΔA AΠO ΠAPEΠOMENEΣ AΣXOΛIEΣ ΚΑΙ  AΠO ΔΩΡΕΕΣ</t>
  </si>
  <si>
    <t>EΣOΔA KEΦAΛAIΩN</t>
  </si>
  <si>
    <t>ΚΕ</t>
  </si>
  <si>
    <t>ΑΕ</t>
  </si>
  <si>
    <t>ΠΤ</t>
  </si>
  <si>
    <t xml:space="preserve">              4. Έσοδα από προβλέψεις προηγούμενων χρήσεων</t>
  </si>
  <si>
    <t xml:space="preserve">              4. Προβλέψεις για έκτακτους κινδύνους</t>
  </si>
  <si>
    <t>1α Πλατείες - Πάρκα- Παιδότοποι  κοιν. Χρήσεως</t>
  </si>
  <si>
    <t>1γ Πεζοδρόμια κοινής χρήσεως</t>
  </si>
  <si>
    <t>3α Κτιριακές εγκ/σεις κοινής χρήσεως</t>
  </si>
  <si>
    <t>3β Εγκ/σεις ηλεκτροφωτισμού κοιν. Χρήσεως</t>
  </si>
  <si>
    <t xml:space="preserve">3γ  Λοιπές μόνιμες εγκ/σεις κοινής χρήσεως </t>
  </si>
  <si>
    <t>Υπόλοιπο αποτελεσμάτων προηγούμενων χρήσεων</t>
  </si>
  <si>
    <t>2. Έσοδα από φόρους-εισφορές-πρόστιμα-προσαυξήσεις</t>
  </si>
  <si>
    <t>3. Τακτικές επιχορηγήσεις από κρατικό προϋπολογισμό</t>
  </si>
  <si>
    <t>Μερικά αποτελέσματα εκμεταλλεύσεως</t>
  </si>
  <si>
    <t>Ολικά αποτελέσματα εκμεταλλεύσεως</t>
  </si>
  <si>
    <t>1β Οδοί - Οδοστρώματα κοιν. χρήσεως</t>
  </si>
  <si>
    <t xml:space="preserve">ΜΕΤΑΒΑΤΙΚΟΙ ΛΟΓΑΡΙΑΣΜΟΙ ΕΝΕΡΓΗΤΙΚΟΥ </t>
  </si>
  <si>
    <t>1.Έσοδα χρήσεως εισπρακτέα</t>
  </si>
  <si>
    <t>ΓΕΝΙΚΟ ΣΥΝΟΛΟ ΕΝΕΡΓΗΤΙΚΟΥ (Β+Γ+Δ+Ε)</t>
  </si>
  <si>
    <t xml:space="preserve">              2.Έκτακτα κέρδη</t>
  </si>
  <si>
    <t xml:space="preserve">              2.Έκτακτες ζημίες</t>
  </si>
  <si>
    <t>ΚΑΤΑΣΤΑΣΗ ΛΟΓΑΡΙΑΣΜΟΥ ΓΕΝΙΚΗΣ ΕΚΜΕΤΑΛΛΕΥΣΗΣ (Λ/80)</t>
  </si>
  <si>
    <t>31ης ΔΕΚΕΜΒΡΙΟΥ 2014  (1 Ιανουαρίου - 31 Δεκεμβρίου 2014)</t>
  </si>
  <si>
    <t>ΧΡΕΩΣΗ</t>
  </si>
  <si>
    <t>Ποσά Κλειόμενης</t>
  </si>
  <si>
    <t>Χρήσεως 2014</t>
  </si>
  <si>
    <t>1.Αποθέματα ενάρξεως χρήσεως</t>
  </si>
  <si>
    <t>Αναλώσιμα Υλικά</t>
  </si>
  <si>
    <t>Ανταλακτικά πάγιων στοιχείων</t>
  </si>
  <si>
    <t>2. Αγορές Χρήσεως</t>
  </si>
  <si>
    <t>Σύνολο αρχικών εμπορευματων κ αγορών</t>
  </si>
  <si>
    <t>3. Μείον : αποθέματα τέλους χρήσεως</t>
  </si>
  <si>
    <t>Αγορές και διαφορά αποθεμάτων</t>
  </si>
  <si>
    <t>4. Οργανικά έξοδα</t>
  </si>
  <si>
    <t>Αμοιβές κ εξοδα προσωπικού</t>
  </si>
  <si>
    <t>Αμοιβές κ έξοδα τρίτων</t>
  </si>
  <si>
    <t>Παροχές τρίτων</t>
  </si>
  <si>
    <t>Φόροι - Τέλη (πλην των μη ενσωματωμένων στο λειτουργ.)</t>
  </si>
  <si>
    <t>Διάφορα έξοδα</t>
  </si>
  <si>
    <t>Τόκοι κ συναφή έξοδα</t>
  </si>
  <si>
    <t>Αποσβέσεις παγίων στοιχείων ενσωματ.στο λειτουργ.</t>
  </si>
  <si>
    <t>Χορηγήσεις Επιχορηγήσεις επιδοτήσεις</t>
  </si>
  <si>
    <t>Προβλέψεις εκμεταλλεύσεως</t>
  </si>
  <si>
    <t>Συνολικό κόστος</t>
  </si>
  <si>
    <t>ΠΙΣΤΩΣΗ</t>
  </si>
  <si>
    <t>1. Εσοδα κύριας δραστηριότητας</t>
  </si>
  <si>
    <t>Πώληση εμπορευμάτων κ λοιπων αποθεμάτων</t>
  </si>
  <si>
    <t>Πωλήσεις προιόντων</t>
  </si>
  <si>
    <t>Εσοδα από φόρους, εισφορες, τελη</t>
  </si>
  <si>
    <t xml:space="preserve">Εσοδα από παροχη υπηρεσιων </t>
  </si>
  <si>
    <t>2. Λοιπά οργανικα έξοδα</t>
  </si>
  <si>
    <t>=</t>
  </si>
  <si>
    <t>Επιχορηγησεις</t>
  </si>
  <si>
    <t>Εσοδα παρεπόμενων ασχολιων</t>
  </si>
  <si>
    <t>Εσοδα κεφαλαιων</t>
  </si>
  <si>
    <t>Ελλειμα εκμεταλλεύσεως</t>
  </si>
  <si>
    <t>Συνολο</t>
  </si>
  <si>
    <t>ΓΙΑ ΤΟΝ ΟΡΚΩΤΟ ΠΟΥ ΘΕΛΕΙ ΚΑΙ</t>
  </si>
  <si>
    <t xml:space="preserve">                                                                                                                                                                                                                                                                                                                                                                                                                                                                                                                                                                                                                                                                                                                                                                                                                                                                                                                                                                                                                                                                                                                                                                                                                                                                                                                                                                                                                                                                                                                                                                                                                                                                                                                                                                                                                                                                                                                                                                                                                                                                                                                                                                                                                                                                                                                                                                                                                                                                                                                                                                                                                                                                                                                                                                                                                                                                                                                                                                                                                                                                                                                                                                                                                                                                                                                                                                                                                                                                                                                                                                                                                                                                                                                                                                                                                                                                                                                                                                                                                                                                                                                                                                                                                                                                                                                                                                                                                                                                                                                                                                                                                                                                                                                                                                                                                                                                                                                                                                                                                                                                                                                                                                                                                                                                                                                                                                                                                                                                                                                                                                                                                                                                                                                                                                                                                                                                                                                                                                                                                                                                                                                                                                                                                                      </t>
  </si>
  <si>
    <t>Αγορές και διαφορα αποθεμάτων</t>
  </si>
  <si>
    <t>Αμοιβές κ αξοδα προσωπικού</t>
  </si>
  <si>
    <t>Λ/81</t>
  </si>
  <si>
    <t xml:space="preserve">Εκτακτα και ανόργανα  αποτελέσματα </t>
  </si>
  <si>
    <t>Λ/82</t>
  </si>
  <si>
    <t>Εξοδα προηγουμενων χρήσεων</t>
  </si>
  <si>
    <t>Λ/83</t>
  </si>
  <si>
    <t>Προβλέψεις για εκτακτους κινδυνου</t>
  </si>
  <si>
    <t>ΚΑΘΑΡΟ ΑΠΟΤΕΛΕΣΜΑ</t>
  </si>
  <si>
    <t>ΠΡΟΒΛΕΨΕΙς</t>
  </si>
  <si>
    <t>Υπόλοιπο αποτελεσμάτων εις νέον</t>
  </si>
  <si>
    <t>ΚΩΔΙΚΟΣ ΔΑΠΑΝΗΣ</t>
  </si>
  <si>
    <t>ΣΥΝΟΛΙΚΟ ΠΟΣΟ</t>
  </si>
  <si>
    <t>ΚΥΡΙΑ ΛΕΙΤΟΥΡΓΙΑ</t>
  </si>
  <si>
    <t>ΕΞΟΔΑ ΔΙΟΙΚΗΣΗΣ</t>
  </si>
  <si>
    <t>ΕΞΟΔΑ ΔΗΜΟΣΙΩΝ ΣΧΕΣΕΩΝ</t>
  </si>
  <si>
    <t>ΧΡΗΜΑΤΟΙΚΟΝΟΜΙΚΑ ΕΞΟΔΑ</t>
  </si>
  <si>
    <t>ΑΠΟΤΕΛΕΣΜΑΤΑ ΕΚΜΕΤΑΛΕΥΣΕΩΣ</t>
  </si>
  <si>
    <t>1. Εσοδα από πωληση αγαθων &amp; υπηρεσιων</t>
  </si>
  <si>
    <t>2. Εσοδα από φορους-εισφορες-προστιμα-προσαυξησεις</t>
  </si>
  <si>
    <t>3. Τακτικες επιχορηγησεις από κρατικο προυπολογισμο</t>
  </si>
  <si>
    <t>Κοστος πωλησεων</t>
  </si>
  <si>
    <t>Μικτα αποτελεσματα (κερδη) εκμεταλευσης</t>
  </si>
  <si>
    <t>Αλλα εσοδα εκμεταλευσης</t>
  </si>
  <si>
    <t>1. Εξοδα διοικητικης λειτουργιας</t>
  </si>
  <si>
    <t>3. Εξοδα λειτουργιας δημοσιων σχεσεων</t>
  </si>
  <si>
    <t>Μερικα αποτελεσματα</t>
  </si>
  <si>
    <t>Πιστωτικοι τοκοι</t>
  </si>
  <si>
    <t>Προβλεψεις υποτιμησης τιτλων πάγιας επένδυσης</t>
  </si>
  <si>
    <t>Χρεωστικοι τοκοι</t>
  </si>
  <si>
    <t>Ολικα αποτελεσμτα</t>
  </si>
  <si>
    <t>Εκτακτα αποτελεσματα</t>
  </si>
  <si>
    <t>1. Εκτακτα και ανοργανα εσοδα</t>
  </si>
  <si>
    <t>3. Εσοδα προηγουμενων χρησεων</t>
  </si>
  <si>
    <t>Μειον</t>
  </si>
  <si>
    <t>1. Εκτακτα και ανοργανα εξοδα</t>
  </si>
  <si>
    <t>3. Εξοδα προηγουμενων χρησεων</t>
  </si>
  <si>
    <t>Οργανικα εκτακτα αποτελεσματα</t>
  </si>
  <si>
    <t>Συνολο αποσβεσεων</t>
  </si>
  <si>
    <t>μειον οι από αυτές ενσωματωμενες στο λειτουργικο κοστος</t>
  </si>
  <si>
    <t>ΚΑΘΑΡΑ ΑΠΟΤΕΛΕΣΜΑΤΑ</t>
  </si>
  <si>
    <t>ΚΑΤΑΣΤΑΣΗ ΕΠΙΜΕΡΙΣΜΟΥ ΕΞΟΔΩΝ ΕΤΟΥΣ 2016</t>
  </si>
  <si>
    <t>74,00=</t>
  </si>
  <si>
    <t>74,01=</t>
  </si>
  <si>
    <t>ΕΛΛΗΝΙΚΗ ΔΗΜΟΚΡΑΤΙΑ "ΝΟΜΟΣ ΦΘΙΩΤΙΔΑΣ"</t>
  </si>
  <si>
    <t>ΔΗΜΟΣ ΛΟΚΡΩΝ</t>
  </si>
  <si>
    <t>Ποσά κλειόμενης</t>
  </si>
  <si>
    <t>Ποσά προηγούμενης</t>
  </si>
  <si>
    <t>Αποθέματα</t>
  </si>
  <si>
    <t>1.</t>
  </si>
  <si>
    <t>Πρώτες και βοηθ.ύλες - αναλώσιμα - αναταλ.παγίων</t>
  </si>
  <si>
    <t>ΣΥΝΟΛΟ ΚΥΚΛΟΦΟΡΟΥΝΤΟΣ ΕΝΕΡΓΗΤΙΚΟΥ (ΔΙ+ΔΙΙ+ΔIV)</t>
  </si>
  <si>
    <t>3. Δάνεια ταμιευτηρίων</t>
  </si>
  <si>
    <t>7.Μακροπρ.υποχρ.πληρωτέες στην επόμενη χρήση</t>
  </si>
  <si>
    <t>Σύνολο υποχρεώσεων (ΓΙ+ΓΙΙ)</t>
  </si>
  <si>
    <t>ΜΕΤΑΒΑΤΙΚΟΙ ΛΟΓΑΡΙΑΣΜΟΙ ΠΑΘΗΤΙΚΟΥ</t>
  </si>
  <si>
    <t>Έξοδα ίδρυσης και πρώτης εγκατάστασης</t>
  </si>
  <si>
    <t>Λοιπές μακροπρόθεσμες απαιτήσεις</t>
  </si>
  <si>
    <t>2α. Επιταγές πληρωτέες</t>
  </si>
  <si>
    <t>ΓΕΝΙΚΟ ΣΥΝΟΛΟ ΠΑΘΗΤΙΚΟΥ (Α+Β+Γ+Δ)</t>
  </si>
  <si>
    <t>Ο ΔΗΜΑΡΧΟΣ</t>
  </si>
  <si>
    <t>ΛΙΟΛΙΟΣ ΕΛ. ΝΙΚΟΛΑΟΣ</t>
  </si>
  <si>
    <t>Α.Δ.Τ.: ΑΙ999464</t>
  </si>
  <si>
    <t>Ο ΠΡΟΪΣΤΑΜΕΝΟΣ</t>
  </si>
  <si>
    <t>ΟΙΚΟΝΟΜΙΚΩΝ ΥΠΗΡΕΣΙΩΝ</t>
  </si>
  <si>
    <t>ΑΓΓΕΛΗΣ ΠΑΝΑΓΙΩΤΗΣ</t>
  </si>
  <si>
    <t>Α.Δ.Τ.: Τ481931</t>
  </si>
  <si>
    <t>Α.Δ.Τ.: Ξ987051</t>
  </si>
  <si>
    <t>ΑΡ. ΜΗΤΡΩΟΥ ΑΔΕΙΑΣ Α' ΤΑΞΗΣ 27996</t>
  </si>
  <si>
    <t>χρήσεως 2016</t>
  </si>
  <si>
    <t>Η  ΛΟΓΙΣΤΡΙΑ</t>
  </si>
  <si>
    <t>ΙΣΟΛΟΓΙΣΜΟΣ ΤΗΣ 31ης ΔΕΚΕΜΒΡΙΟΥ 2017 - 7η  ΚΑΛΛΙΚΡΑΤΙΚΗ ΔΗΜΟΤΙΚΗ ΧΡΗΣΗ (1η ΙΑΝΟΥΑΡΙΟΥ 2017 - 31η ΔΕΚΕΜΒΡΙΟΥ 2017)</t>
  </si>
  <si>
    <t>Ποσά κλειόμενης χρήσεως  2017</t>
  </si>
  <si>
    <t>Ποσά προηγούμενης χρήσεως  2016</t>
  </si>
  <si>
    <t>χρήσεως 2017</t>
  </si>
  <si>
    <t>ΚΑΤΑΣΤΑΣΗ ΛΟΓΑΡΙΑΣΜΟΥ ΑΠΟΤΕΛΕΣΜΑΤΩΝ ΧΡΗΣΕΩΣ 31ης ΔΕΚΕΜΒΡΙΟΥ 2017 (1/1/2017 - 31/12/2017)</t>
  </si>
  <si>
    <t>Ποσά προηγούμενης χρήσεως 2016</t>
  </si>
  <si>
    <t>Αταλάντη,  22  Απριλίου 2019</t>
  </si>
  <si>
    <t>Πλέον :4.  Πιστωτικοί τόκοι &amp; συναφή έσοδα</t>
  </si>
  <si>
    <t>Μείον :Προβλέψεις</t>
  </si>
  <si>
    <t>Μείον :2.Λοιπές προβλέψεις</t>
  </si>
  <si>
    <t xml:space="preserve">        ΜΠΟΝΟΒΑ ΧΑΪΔΩ</t>
  </si>
  <si>
    <t>ΛΟΓΑΡΙΑΣΜΟΙ ΤΑΞΕΩΣ ΧΡΕΩΣΤΙΚΟΙ</t>
  </si>
  <si>
    <t>2.Χρεωστικοί λογαριασμοί Προυπολογισμού</t>
  </si>
  <si>
    <t>ΛΟΓΑΡΙΑΣΜΟΙ ΤΑΞΕΩΣ ΠΙΣΤΩΤΙΚΟΙ</t>
  </si>
  <si>
    <t>2.Πιστωτικοί λογαριασμοί Προυπολογισμού</t>
  </si>
  <si>
    <t>1.Έξοδα χρήσεως δεδουλευμένα</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</si>
</sst>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 &quot;;\(#,###\)"/>
    <numFmt numFmtId="167" formatCode="##,##0&quot; &quot;;\(#,###.00\)"/>
    <numFmt numFmtId="168" formatCode="##,##0&quot; &quot;;\(#,###.##\)"/>
    <numFmt numFmtId="169" formatCode="00000"/>
    <numFmt numFmtId="170" formatCode="_(* #,##0.00_);_(* \(#,##0.00\);_(* &quot;-&quot;??_);_(@_)"/>
    <numFmt numFmtId="171" formatCode="_(* #,##0.00_);_(* \(#,##0.00\);_(* &quot;-&quot;_);_(@_)"/>
    <numFmt numFmtId="172" formatCode="_(* #,##0_);_(* \(#,##0\);_(* &quot;-&quot;_);_(@_)"/>
    <numFmt numFmtId="173" formatCode="###,###,###,##0.00"/>
    <numFmt numFmtId="174" formatCode="&quot;Ναι&quot;;&quot;Ναι&quot;;&quot;'Οχι&quot;"/>
    <numFmt numFmtId="175" formatCode="&quot;Αληθές&quot;;&quot;Αληθές&quot;;&quot;Ψευδές&quot;"/>
    <numFmt numFmtId="176" formatCode="&quot;Ενεργοποίηση&quot;;&quot;Ενεργοποίηση&quot;;&quot;Απενεργοποίηση&quot;"/>
    <numFmt numFmtId="177" formatCode="[$€-2]\ #,##0.00_);[Red]\([$€-2]\ #,##0.00\)"/>
    <numFmt numFmtId="178" formatCode="#,##0.000"/>
    <numFmt numFmtId="179" formatCode="&quot;Ναι&quot;;&quot;Ναι&quot;;&quot;Όχι&quot;"/>
    <numFmt numFmtId="180" formatCode="&quot;Ενεργό&quot;;&quot;Ενεργό&quot;;&quot;Ανενεργό&quot;"/>
    <numFmt numFmtId="181" formatCode="_-&quot;£&quot;* #,##0_-;\-&quot;£&quot;* #,##0_-;_-&quot;£&quot;* &quot;-&quot;_-;_-@_-"/>
    <numFmt numFmtId="182" formatCode="_-&quot;£&quot;* #,##0.00_-;\-&quot;£&quot;* #,##0.00_-;_-&quot;£&quot;* &quot;-&quot;??_-;_-@_-"/>
    <numFmt numFmtId="183" formatCode="_-&quot;F&quot;\ * #,##0_-;_-&quot;F&quot;\ * #,##0\-;_-&quot;F&quot;\ * &quot;-&quot;_-;_-@_-"/>
    <numFmt numFmtId="184" formatCode="_-* #,##0_-;_-* #,##0\-;_-* &quot;-&quot;_-;_-@_-"/>
    <numFmt numFmtId="185" formatCode="_-&quot;F&quot;\ * #,##0.00_-;_-&quot;F&quot;\ * #,##0.00\-;_-&quot;F&quot;\ * &quot;-&quot;??_-;_-@_-"/>
    <numFmt numFmtId="186" formatCode="_-* #,##0.00_-;_-* #,##0.00\-;_-* &quot;-&quot;??_-;_-@_-"/>
  </numFmts>
  <fonts count="90">
    <font>
      <sz val="11"/>
      <color theme="1"/>
      <name val="Calibri"/>
      <family val="2"/>
    </font>
    <font>
      <sz val="10"/>
      <color indexed="8"/>
      <name val="Arial"/>
      <family val="2"/>
    </font>
    <font>
      <sz val="13"/>
      <name val="Arial"/>
      <family val="2"/>
    </font>
    <font>
      <sz val="13"/>
      <name val="Arial Greek"/>
      <family val="0"/>
    </font>
    <font>
      <b/>
      <u val="single"/>
      <sz val="13"/>
      <name val="Arial"/>
      <family val="2"/>
    </font>
    <font>
      <b/>
      <sz val="13"/>
      <name val="Arial Greek"/>
      <family val="0"/>
    </font>
    <font>
      <b/>
      <u val="single"/>
      <sz val="13"/>
      <name val="Arial Greek"/>
      <family val="2"/>
    </font>
    <font>
      <b/>
      <sz val="13"/>
      <name val="Arial"/>
      <family val="2"/>
    </font>
    <font>
      <b/>
      <sz val="10"/>
      <name val="Tahoma"/>
      <family val="2"/>
    </font>
    <font>
      <sz val="10"/>
      <name val="Tahoma"/>
      <family val="2"/>
    </font>
    <font>
      <b/>
      <sz val="8"/>
      <name val="Tahoma"/>
      <family val="2"/>
    </font>
    <font>
      <sz val="8"/>
      <name val="Tahoma"/>
      <family val="2"/>
    </font>
    <font>
      <sz val="11"/>
      <color indexed="8"/>
      <name val="Calibri"/>
      <family val="2"/>
    </font>
    <font>
      <sz val="8"/>
      <name val="Calibri"/>
      <family val="2"/>
    </font>
    <font>
      <b/>
      <sz val="11"/>
      <name val="Arial Greek"/>
      <family val="0"/>
    </font>
    <font>
      <sz val="10"/>
      <name val="Arial"/>
      <family val="2"/>
    </font>
    <font>
      <sz val="16"/>
      <name val="Arial Greek"/>
      <family val="0"/>
    </font>
    <font>
      <b/>
      <sz val="14"/>
      <name val="Arial Greek"/>
      <family val="0"/>
    </font>
    <font>
      <b/>
      <u val="single"/>
      <sz val="14"/>
      <name val="Arial Greek"/>
      <family val="2"/>
    </font>
    <font>
      <b/>
      <sz val="14"/>
      <name val="Arial"/>
      <family val="2"/>
    </font>
    <font>
      <sz val="14"/>
      <color indexed="8"/>
      <name val="Calibri"/>
      <family val="2"/>
    </font>
    <font>
      <sz val="13"/>
      <color indexed="8"/>
      <name val="Arial"/>
      <family val="2"/>
    </font>
    <font>
      <b/>
      <sz val="11"/>
      <color indexed="8"/>
      <name val="Calibri"/>
      <family val="2"/>
    </font>
    <font>
      <b/>
      <u val="single"/>
      <sz val="11"/>
      <color indexed="8"/>
      <name val="Calibri"/>
      <family val="2"/>
    </font>
    <font>
      <sz val="9"/>
      <name val="Tahoma"/>
      <family val="2"/>
    </font>
    <font>
      <b/>
      <sz val="9"/>
      <name val="Tahoma"/>
      <family val="2"/>
    </font>
    <font>
      <b/>
      <sz val="12"/>
      <name val="Arial Greek"/>
      <family val="0"/>
    </font>
    <font>
      <b/>
      <sz val="10"/>
      <name val="Arial"/>
      <family val="2"/>
    </font>
    <font>
      <b/>
      <sz val="10"/>
      <name val="Arial Greek"/>
      <family val="0"/>
    </font>
    <font>
      <b/>
      <sz val="10"/>
      <color indexed="10"/>
      <name val="Arial"/>
      <family val="2"/>
    </font>
    <font>
      <b/>
      <sz val="10"/>
      <color indexed="12"/>
      <name val="Arial"/>
      <family val="2"/>
    </font>
    <font>
      <sz val="10"/>
      <name val="Courier"/>
      <family val="0"/>
    </font>
    <font>
      <sz val="10"/>
      <name val="MS Sans Serif"/>
      <family val="0"/>
    </font>
    <font>
      <sz val="10"/>
      <name val="Arial Greek"/>
      <family val="0"/>
    </font>
    <font>
      <sz val="11"/>
      <name val="Times New Roman"/>
      <family val="1"/>
    </font>
    <font>
      <b/>
      <sz val="11"/>
      <name val="Times New Roman"/>
      <family val="1"/>
    </font>
    <font>
      <b/>
      <sz val="11"/>
      <name val="Arial"/>
      <family val="2"/>
    </font>
    <font>
      <sz val="11"/>
      <name val="Arial"/>
      <family val="2"/>
    </font>
    <font>
      <sz val="10"/>
      <color indexed="9"/>
      <name val="Arial"/>
      <family val="2"/>
    </font>
    <font>
      <sz val="10"/>
      <color indexed="62"/>
      <name val="Arial"/>
      <family val="2"/>
    </font>
    <font>
      <b/>
      <sz val="10"/>
      <color indexed="9"/>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17"/>
      <name val="Arial"/>
      <family val="2"/>
    </font>
    <font>
      <sz val="10"/>
      <color indexed="60"/>
      <name val="Arial"/>
      <family val="2"/>
    </font>
    <font>
      <sz val="10"/>
      <color indexed="10"/>
      <name val="Arial"/>
      <family val="2"/>
    </font>
    <font>
      <sz val="10"/>
      <color indexed="52"/>
      <name val="Arial"/>
      <family val="2"/>
    </font>
    <font>
      <b/>
      <sz val="10"/>
      <color indexed="8"/>
      <name val="Arial"/>
      <family val="2"/>
    </font>
    <font>
      <b/>
      <sz val="18"/>
      <color indexed="56"/>
      <name val="Cambria"/>
      <family val="2"/>
    </font>
    <font>
      <u val="single"/>
      <sz val="11"/>
      <color indexed="12"/>
      <name val="Calibri"/>
      <family val="2"/>
    </font>
    <font>
      <u val="single"/>
      <sz val="11"/>
      <color indexed="20"/>
      <name val="Calibri"/>
      <family val="2"/>
    </font>
    <font>
      <b/>
      <sz val="10"/>
      <color indexed="52"/>
      <name val="Arial"/>
      <family val="2"/>
    </font>
    <font>
      <sz val="11"/>
      <color indexed="62"/>
      <name val="Calibri"/>
      <family val="2"/>
    </font>
    <font>
      <sz val="11"/>
      <color indexed="53"/>
      <name val="Calibri"/>
      <family val="2"/>
    </font>
    <font>
      <b/>
      <sz val="10"/>
      <color indexed="53"/>
      <name val="Arial"/>
      <family val="2"/>
    </font>
    <font>
      <b/>
      <sz val="12"/>
      <color indexed="8"/>
      <name val="Arial"/>
      <family val="2"/>
    </font>
    <font>
      <sz val="12"/>
      <color indexed="8"/>
      <name val="Arial"/>
      <family val="2"/>
    </font>
    <font>
      <vertAlign val="superscript"/>
      <sz val="11"/>
      <color indexed="8"/>
      <name val="Calibri"/>
      <family val="0"/>
    </font>
    <font>
      <sz val="10"/>
      <color theme="1"/>
      <name val="Arial"/>
      <family val="2"/>
    </font>
    <font>
      <sz val="10"/>
      <color theme="0"/>
      <name val="Arial"/>
      <family val="2"/>
    </font>
    <font>
      <sz val="10"/>
      <color rgb="FF3F3F76"/>
      <name val="Arial"/>
      <family val="2"/>
    </font>
    <font>
      <b/>
      <sz val="10"/>
      <color theme="0"/>
      <name val="Arial"/>
      <family val="2"/>
    </font>
    <font>
      <b/>
      <sz val="10"/>
      <color rgb="FF3F3F3F"/>
      <name val="Arial"/>
      <family val="2"/>
    </font>
    <font>
      <i/>
      <sz val="10"/>
      <color rgb="FF7F7F7F"/>
      <name val="Arial"/>
      <family val="2"/>
    </font>
    <font>
      <b/>
      <sz val="15"/>
      <color theme="3"/>
      <name val="Arial"/>
      <family val="2"/>
    </font>
    <font>
      <b/>
      <sz val="13"/>
      <color theme="3"/>
      <name val="Arial"/>
      <family val="2"/>
    </font>
    <font>
      <b/>
      <sz val="11"/>
      <color theme="3"/>
      <name val="Arial"/>
      <family val="2"/>
    </font>
    <font>
      <sz val="10"/>
      <color rgb="FF9C0006"/>
      <name val="Arial"/>
      <family val="2"/>
    </font>
    <font>
      <sz val="10"/>
      <color rgb="FF006100"/>
      <name val="Arial"/>
      <family val="2"/>
    </font>
    <font>
      <sz val="10"/>
      <color rgb="FF9C6500"/>
      <name val="Arial"/>
      <family val="2"/>
    </font>
    <font>
      <sz val="10"/>
      <color rgb="FFFF0000"/>
      <name val="Arial"/>
      <family val="2"/>
    </font>
    <font>
      <sz val="10"/>
      <color rgb="FFFA7D00"/>
      <name val="Arial"/>
      <family val="2"/>
    </font>
    <font>
      <b/>
      <sz val="10"/>
      <color theme="1"/>
      <name val="Arial"/>
      <family val="2"/>
    </font>
    <font>
      <b/>
      <sz val="18"/>
      <color theme="3"/>
      <name val="Cambria"/>
      <family val="2"/>
    </font>
    <font>
      <u val="single"/>
      <sz val="11"/>
      <color theme="10"/>
      <name val="Calibri"/>
      <family val="2"/>
    </font>
    <font>
      <u val="single"/>
      <sz val="11"/>
      <color theme="11"/>
      <name val="Calibri"/>
      <family val="2"/>
    </font>
    <font>
      <b/>
      <sz val="10"/>
      <color rgb="FFFA7D00"/>
      <name val="Arial"/>
      <family val="2"/>
    </font>
    <font>
      <b/>
      <sz val="11"/>
      <color theme="1"/>
      <name val="Calibri"/>
      <family val="2"/>
    </font>
    <font>
      <sz val="10"/>
      <color theme="3" tint="0.39998000860214233"/>
      <name val="Arial"/>
      <family val="2"/>
    </font>
    <font>
      <sz val="11"/>
      <color theme="3" tint="0.39998000860214233"/>
      <name val="Calibri"/>
      <family val="2"/>
    </font>
    <font>
      <sz val="11"/>
      <color theme="9" tint="-0.24997000396251678"/>
      <name val="Calibri"/>
      <family val="2"/>
    </font>
    <font>
      <b/>
      <sz val="10"/>
      <color theme="9" tint="-0.24997000396251678"/>
      <name val="Arial"/>
      <family val="2"/>
    </font>
    <font>
      <b/>
      <sz val="12"/>
      <color theme="1"/>
      <name val="Arial"/>
      <family val="2"/>
    </font>
    <font>
      <sz val="12"/>
      <color theme="1"/>
      <name val="Arial"/>
      <family val="2"/>
    </font>
    <font>
      <sz val="13"/>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1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right style="thin"/>
      <top/>
      <bottom/>
    </border>
    <border>
      <left/>
      <right/>
      <top style="thin"/>
      <bottom style="double"/>
    </border>
    <border>
      <left/>
      <right/>
      <top/>
      <bottom style="thin"/>
    </border>
    <border>
      <left/>
      <right/>
      <top style="double"/>
      <bottom style="double"/>
    </border>
    <border>
      <left/>
      <right/>
      <top/>
      <bottom style="double"/>
    </border>
    <border>
      <left style="medium"/>
      <right/>
      <top/>
      <bottom style="thin"/>
    </border>
    <border>
      <left/>
      <right style="thin"/>
      <top/>
      <bottom style="thin"/>
    </border>
    <border>
      <left style="thin"/>
      <right/>
      <top/>
      <bottom/>
    </border>
    <border>
      <left/>
      <right style="medium"/>
      <top/>
      <bottom/>
    </border>
    <border>
      <left/>
      <right style="thin"/>
      <top style="double"/>
      <bottom/>
    </border>
    <border>
      <left/>
      <right style="medium"/>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top/>
      <bottom style="medium"/>
    </border>
    <border>
      <left>
        <color indexed="63"/>
      </left>
      <right>
        <color indexed="63"/>
      </right>
      <top>
        <color indexed="63"/>
      </top>
      <bottom style="medium"/>
    </border>
    <border>
      <left/>
      <right style="medium"/>
      <top/>
      <bottom style="medium"/>
    </border>
    <border>
      <left/>
      <right/>
      <top style="thin"/>
      <bottom/>
    </border>
    <border>
      <left>
        <color indexed="63"/>
      </left>
      <right style="medium"/>
      <top style="thin"/>
      <bottom>
        <color indexed="63"/>
      </bottom>
    </border>
    <border>
      <left style="medium"/>
      <right/>
      <top style="medium"/>
      <bottom/>
    </border>
    <border>
      <left/>
      <right/>
      <top style="medium"/>
      <bottom/>
    </border>
    <border>
      <left/>
      <right style="medium"/>
      <top style="medium"/>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medium"/>
      <top/>
      <bottom style="double"/>
    </border>
    <border>
      <left/>
      <right style="medium"/>
      <top style="thin"/>
      <bottom style="double"/>
    </border>
    <border>
      <left style="medium"/>
      <right/>
      <top/>
      <bottom style="double"/>
    </border>
    <border>
      <left style="medium"/>
      <right/>
      <top style="thin"/>
      <bottom style="thin"/>
    </border>
    <border>
      <left/>
      <right/>
      <top style="thin"/>
      <bottom style="thin"/>
    </border>
    <border>
      <left/>
      <right style="thin"/>
      <top style="thin"/>
      <bottom style="thin"/>
    </border>
    <border>
      <left/>
      <right style="medium"/>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14" fontId="32" fillId="0" borderId="0">
      <alignment/>
      <protection/>
    </xf>
    <xf numFmtId="184" fontId="15" fillId="0" borderId="0" applyFont="0" applyFill="0" applyBorder="0" applyAlignment="0" applyProtection="0"/>
    <xf numFmtId="186" fontId="15" fillId="0" borderId="0" applyFont="0" applyFill="0" applyBorder="0" applyAlignment="0" applyProtection="0"/>
    <xf numFmtId="0" fontId="33" fillId="0" borderId="0">
      <alignment/>
      <protection/>
    </xf>
    <xf numFmtId="183" fontId="15" fillId="0" borderId="0" applyFont="0" applyFill="0" applyBorder="0" applyAlignment="0" applyProtection="0"/>
    <xf numFmtId="185" fontId="15" fillId="0" borderId="0" applyFont="0" applyFill="0" applyBorder="0" applyAlignment="0" applyProtection="0"/>
    <xf numFmtId="183" fontId="15" fillId="0" borderId="0" applyFont="0" applyFill="0" applyBorder="0" applyAlignment="0" applyProtection="0"/>
    <xf numFmtId="185" fontId="15" fillId="0" borderId="0" applyFont="0" applyFill="0" applyBorder="0" applyAlignment="0" applyProtection="0"/>
    <xf numFmtId="0" fontId="31" fillId="0" borderId="0">
      <alignment/>
      <protection/>
    </xf>
    <xf numFmtId="0" fontId="64" fillId="19" borderId="1" applyNumberFormat="0" applyAlignment="0" applyProtection="0"/>
    <xf numFmtId="0" fontId="65" fillId="20" borderId="2" applyNumberFormat="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6" fillId="27" borderId="3" applyNumberFormat="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29" borderId="0" applyNumberFormat="0" applyBorder="0" applyAlignment="0" applyProtection="0"/>
    <xf numFmtId="0" fontId="15" fillId="0" borderId="0">
      <alignment/>
      <protection/>
    </xf>
    <xf numFmtId="0" fontId="33" fillId="0" borderId="0">
      <alignment/>
      <protection/>
    </xf>
    <xf numFmtId="0" fontId="31" fillId="0" borderId="0">
      <alignment/>
      <protection/>
    </xf>
    <xf numFmtId="43" fontId="12" fillId="0" borderId="0" applyFont="0" applyFill="0" applyBorder="0" applyAlignment="0" applyProtection="0"/>
    <xf numFmtId="41" fontId="1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73" fillId="30" borderId="0" applyNumberFormat="0" applyBorder="0" applyAlignment="0" applyProtection="0"/>
    <xf numFmtId="9" fontId="12" fillId="0" borderId="0" applyFont="0" applyFill="0" applyBorder="0" applyAlignment="0" applyProtection="0"/>
    <xf numFmtId="9" fontId="33" fillId="0" borderId="0" applyFont="0" applyFill="0" applyBorder="0" applyAlignment="0" applyProtection="0"/>
    <xf numFmtId="0" fontId="74" fillId="0" borderId="0" applyNumberFormat="0" applyFill="0" applyBorder="0" applyAlignment="0" applyProtection="0"/>
    <xf numFmtId="0" fontId="12" fillId="31" borderId="7" applyNumberFormat="0" applyFont="0" applyAlignment="0" applyProtection="0"/>
    <xf numFmtId="0" fontId="75" fillId="0" borderId="8" applyNumberFormat="0" applyFill="0" applyAlignment="0" applyProtection="0"/>
    <xf numFmtId="0" fontId="76"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7" borderId="1" applyNumberFormat="0" applyAlignment="0" applyProtection="0"/>
  </cellStyleXfs>
  <cellXfs count="275">
    <xf numFmtId="0" fontId="0" fillId="0" borderId="0" xfId="0" applyFont="1" applyAlignment="1">
      <alignment/>
    </xf>
    <xf numFmtId="166" fontId="2" fillId="0" borderId="10" xfId="0" applyNumberFormat="1" applyFont="1" applyFill="1" applyBorder="1" applyAlignment="1">
      <alignment/>
    </xf>
    <xf numFmtId="166" fontId="3" fillId="0" borderId="0" xfId="0" applyNumberFormat="1" applyFont="1" applyFill="1" applyBorder="1" applyAlignment="1">
      <alignment horizontal="right"/>
    </xf>
    <xf numFmtId="166" fontId="2" fillId="0" borderId="0" xfId="0" applyNumberFormat="1" applyFont="1" applyFill="1" applyBorder="1" applyAlignment="1">
      <alignment/>
    </xf>
    <xf numFmtId="0" fontId="2" fillId="0" borderId="11" xfId="0" applyFont="1" applyFill="1" applyBorder="1" applyAlignment="1">
      <alignment/>
    </xf>
    <xf numFmtId="166" fontId="5" fillId="0" borderId="0" xfId="0" applyNumberFormat="1" applyFont="1" applyFill="1" applyBorder="1" applyAlignment="1">
      <alignment horizontal="right"/>
    </xf>
    <xf numFmtId="166" fontId="5" fillId="0" borderId="0" xfId="0" applyNumberFormat="1" applyFont="1" applyFill="1" applyBorder="1" applyAlignment="1">
      <alignment/>
    </xf>
    <xf numFmtId="166" fontId="3" fillId="0" borderId="0" xfId="0" applyNumberFormat="1" applyFont="1" applyFill="1" applyBorder="1" applyAlignment="1">
      <alignment/>
    </xf>
    <xf numFmtId="166" fontId="3" fillId="0" borderId="10" xfId="0" applyNumberFormat="1" applyFont="1" applyFill="1" applyBorder="1" applyAlignment="1">
      <alignment horizontal="center"/>
    </xf>
    <xf numFmtId="166" fontId="5" fillId="0" borderId="0" xfId="0" applyNumberFormat="1" applyFont="1" applyFill="1" applyBorder="1" applyAlignment="1">
      <alignment horizontal="right"/>
    </xf>
    <xf numFmtId="166" fontId="5" fillId="0" borderId="0" xfId="0" applyNumberFormat="1" applyFont="1" applyFill="1" applyBorder="1" applyAlignment="1">
      <alignment/>
    </xf>
    <xf numFmtId="166" fontId="7" fillId="0" borderId="11" xfId="0" applyNumberFormat="1" applyFont="1" applyFill="1" applyBorder="1" applyAlignment="1">
      <alignment/>
    </xf>
    <xf numFmtId="166" fontId="3" fillId="0" borderId="0" xfId="0" applyNumberFormat="1" applyFont="1" applyFill="1" applyBorder="1" applyAlignment="1">
      <alignment horizontal="right"/>
    </xf>
    <xf numFmtId="166" fontId="3" fillId="0" borderId="0" xfId="0" applyNumberFormat="1" applyFont="1" applyFill="1" applyBorder="1" applyAlignment="1">
      <alignment vertical="center"/>
    </xf>
    <xf numFmtId="4" fontId="2" fillId="0" borderId="0" xfId="0" applyNumberFormat="1" applyFont="1" applyFill="1" applyBorder="1" applyAlignment="1">
      <alignment/>
    </xf>
    <xf numFmtId="4" fontId="2" fillId="0" borderId="0" xfId="0" applyNumberFormat="1" applyFont="1" applyFill="1" applyBorder="1" applyAlignment="1">
      <alignment vertical="center"/>
    </xf>
    <xf numFmtId="166" fontId="2" fillId="0" borderId="11" xfId="0" applyNumberFormat="1" applyFont="1" applyFill="1" applyBorder="1" applyAlignment="1">
      <alignment/>
    </xf>
    <xf numFmtId="166" fontId="5" fillId="0" borderId="0" xfId="0" applyNumberFormat="1" applyFont="1" applyFill="1" applyBorder="1" applyAlignment="1">
      <alignment horizontal="right" vertical="center"/>
    </xf>
    <xf numFmtId="166" fontId="5" fillId="0" borderId="0" xfId="0" applyNumberFormat="1" applyFont="1" applyFill="1" applyBorder="1" applyAlignment="1">
      <alignment vertical="center"/>
    </xf>
    <xf numFmtId="4" fontId="3" fillId="0" borderId="0" xfId="0" applyNumberFormat="1" applyFont="1" applyFill="1" applyBorder="1" applyAlignment="1">
      <alignment/>
    </xf>
    <xf numFmtId="166" fontId="5" fillId="0" borderId="0" xfId="0" applyNumberFormat="1" applyFont="1" applyFill="1" applyBorder="1" applyAlignment="1">
      <alignment vertical="center"/>
    </xf>
    <xf numFmtId="166" fontId="3" fillId="0" borderId="11" xfId="0" applyNumberFormat="1" applyFont="1" applyFill="1" applyBorder="1" applyAlignment="1">
      <alignment/>
    </xf>
    <xf numFmtId="4" fontId="3" fillId="0" borderId="0" xfId="0" applyNumberFormat="1" applyFont="1" applyFill="1" applyBorder="1" applyAlignment="1">
      <alignment vertical="center"/>
    </xf>
    <xf numFmtId="4" fontId="3" fillId="0" borderId="12" xfId="0" applyNumberFormat="1" applyFont="1" applyFill="1" applyBorder="1" applyAlignment="1">
      <alignment vertical="center"/>
    </xf>
    <xf numFmtId="4" fontId="2" fillId="0" borderId="0" xfId="0" applyNumberFormat="1" applyFont="1" applyFill="1" applyBorder="1" applyAlignment="1">
      <alignment/>
    </xf>
    <xf numFmtId="166" fontId="5" fillId="0" borderId="11" xfId="0" applyNumberFormat="1" applyFont="1" applyFill="1" applyBorder="1" applyAlignment="1">
      <alignment/>
    </xf>
    <xf numFmtId="0" fontId="5" fillId="0" borderId="0" xfId="0" applyFont="1" applyFill="1" applyBorder="1" applyAlignment="1">
      <alignment horizontal="right" vertical="center"/>
    </xf>
    <xf numFmtId="166" fontId="3" fillId="0" borderId="0" xfId="0" applyNumberFormat="1" applyFont="1" applyFill="1" applyBorder="1" applyAlignment="1">
      <alignment/>
    </xf>
    <xf numFmtId="166" fontId="5" fillId="0" borderId="0" xfId="0" applyNumberFormat="1" applyFont="1" applyFill="1" applyBorder="1" applyAlignment="1">
      <alignment horizontal="center"/>
    </xf>
    <xf numFmtId="4" fontId="3" fillId="0" borderId="0" xfId="0" applyNumberFormat="1" applyFont="1" applyFill="1" applyBorder="1" applyAlignment="1">
      <alignment/>
    </xf>
    <xf numFmtId="4" fontId="5" fillId="0" borderId="0" xfId="0" applyNumberFormat="1" applyFont="1" applyFill="1" applyBorder="1" applyAlignment="1">
      <alignment vertical="center"/>
    </xf>
    <xf numFmtId="166" fontId="5" fillId="0" borderId="11" xfId="0" applyNumberFormat="1" applyFont="1" applyFill="1" applyBorder="1" applyAlignment="1">
      <alignment/>
    </xf>
    <xf numFmtId="166" fontId="5" fillId="0" borderId="0" xfId="0" applyNumberFormat="1" applyFont="1" applyFill="1" applyBorder="1" applyAlignment="1" quotePrefix="1">
      <alignment vertical="center"/>
    </xf>
    <xf numFmtId="4" fontId="3" fillId="0" borderId="13" xfId="0" applyNumberFormat="1" applyFont="1" applyFill="1" applyBorder="1" applyAlignment="1">
      <alignment vertical="center"/>
    </xf>
    <xf numFmtId="166" fontId="3" fillId="0" borderId="10" xfId="0" applyNumberFormat="1" applyFont="1" applyFill="1" applyBorder="1" applyAlignment="1">
      <alignment/>
    </xf>
    <xf numFmtId="0" fontId="3" fillId="0" borderId="11" xfId="0" applyFont="1" applyFill="1" applyBorder="1" applyAlignment="1">
      <alignment/>
    </xf>
    <xf numFmtId="166" fontId="3" fillId="0" borderId="0" xfId="0" applyNumberFormat="1" applyFont="1" applyFill="1" applyBorder="1" applyAlignment="1">
      <alignment vertical="center"/>
    </xf>
    <xf numFmtId="4" fontId="3" fillId="0" borderId="14" xfId="0" applyNumberFormat="1" applyFont="1" applyFill="1" applyBorder="1" applyAlignment="1">
      <alignment/>
    </xf>
    <xf numFmtId="4" fontId="3" fillId="0" borderId="15" xfId="0" applyNumberFormat="1" applyFont="1" applyFill="1" applyBorder="1" applyAlignment="1">
      <alignment/>
    </xf>
    <xf numFmtId="166" fontId="3" fillId="0" borderId="16" xfId="0" applyNumberFormat="1" applyFont="1" applyFill="1" applyBorder="1" applyAlignment="1">
      <alignment horizontal="center"/>
    </xf>
    <xf numFmtId="166" fontId="3" fillId="0" borderId="13" xfId="0" applyNumberFormat="1" applyFont="1" applyFill="1" applyBorder="1" applyAlignment="1">
      <alignment/>
    </xf>
    <xf numFmtId="166" fontId="5" fillId="0" borderId="13" xfId="0" applyNumberFormat="1" applyFont="1" applyFill="1" applyBorder="1" applyAlignment="1">
      <alignment vertical="center"/>
    </xf>
    <xf numFmtId="166" fontId="3" fillId="0" borderId="17" xfId="0" applyNumberFormat="1" applyFont="1" applyFill="1" applyBorder="1" applyAlignment="1">
      <alignment/>
    </xf>
    <xf numFmtId="166" fontId="5" fillId="0" borderId="13" xfId="0" applyNumberFormat="1" applyFont="1" applyFill="1" applyBorder="1" applyAlignment="1">
      <alignment horizontal="right"/>
    </xf>
    <xf numFmtId="166" fontId="5" fillId="0" borderId="13" xfId="0" applyNumberFormat="1" applyFont="1" applyFill="1" applyBorder="1" applyAlignment="1" quotePrefix="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166" fontId="3" fillId="0" borderId="0" xfId="0" applyNumberFormat="1" applyFont="1" applyFill="1" applyBorder="1" applyAlignment="1">
      <alignment horizontal="center"/>
    </xf>
    <xf numFmtId="0" fontId="5" fillId="0" borderId="0" xfId="0" applyFont="1" applyFill="1" applyBorder="1" applyAlignment="1">
      <alignment horizontal="righ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4" fontId="5" fillId="0" borderId="0" xfId="0" applyNumberFormat="1" applyFont="1" applyFill="1" applyBorder="1" applyAlignment="1">
      <alignment vertical="center"/>
    </xf>
    <xf numFmtId="0" fontId="3" fillId="0" borderId="0" xfId="0" applyFont="1" applyFill="1" applyBorder="1" applyAlignment="1">
      <alignment horizontal="right" vertical="center"/>
    </xf>
    <xf numFmtId="169"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13" xfId="0" applyNumberFormat="1" applyFont="1" applyFill="1" applyBorder="1" applyAlignment="1">
      <alignment horizontal="right" vertical="center"/>
    </xf>
    <xf numFmtId="4" fontId="5" fillId="0" borderId="0" xfId="0" applyNumberFormat="1" applyFont="1" applyFill="1" applyBorder="1" applyAlignment="1">
      <alignment horizontal="right" vertical="center"/>
    </xf>
    <xf numFmtId="4" fontId="2" fillId="0" borderId="13" xfId="0" applyNumberFormat="1" applyFont="1" applyFill="1" applyBorder="1" applyAlignment="1">
      <alignment/>
    </xf>
    <xf numFmtId="166" fontId="5" fillId="0" borderId="11" xfId="0" applyNumberFormat="1" applyFont="1" applyFill="1" applyBorder="1" applyAlignment="1">
      <alignment vertical="center"/>
    </xf>
    <xf numFmtId="170" fontId="3" fillId="0" borderId="0" xfId="0" applyNumberFormat="1" applyFont="1" applyFill="1" applyBorder="1" applyAlignment="1">
      <alignment horizontal="right" vertical="center"/>
    </xf>
    <xf numFmtId="166" fontId="3" fillId="0" borderId="11" xfId="0" applyNumberFormat="1" applyFont="1" applyFill="1" applyBorder="1" applyAlignment="1">
      <alignment vertical="center"/>
    </xf>
    <xf numFmtId="166" fontId="5" fillId="0" borderId="11" xfId="0" applyNumberFormat="1" applyFont="1" applyFill="1" applyBorder="1" applyAlignment="1">
      <alignment vertical="center"/>
    </xf>
    <xf numFmtId="4" fontId="3" fillId="0" borderId="13" xfId="0" applyNumberFormat="1" applyFont="1" applyFill="1" applyBorder="1" applyAlignment="1">
      <alignment/>
    </xf>
    <xf numFmtId="170" fontId="2" fillId="0" borderId="13" xfId="0" applyNumberFormat="1" applyFont="1" applyFill="1" applyBorder="1" applyAlignment="1">
      <alignment/>
    </xf>
    <xf numFmtId="171"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wrapText="1"/>
    </xf>
    <xf numFmtId="166" fontId="2" fillId="0" borderId="11" xfId="0" applyNumberFormat="1" applyFont="1" applyFill="1" applyBorder="1" applyAlignment="1">
      <alignment vertical="center"/>
    </xf>
    <xf numFmtId="166" fontId="7" fillId="0" borderId="11" xfId="0" applyNumberFormat="1" applyFont="1" applyFill="1" applyBorder="1" applyAlignment="1">
      <alignment vertical="center"/>
    </xf>
    <xf numFmtId="166" fontId="3" fillId="0" borderId="11" xfId="0" applyNumberFormat="1" applyFont="1" applyFill="1" applyBorder="1" applyAlignment="1">
      <alignment vertical="center"/>
    </xf>
    <xf numFmtId="166" fontId="5" fillId="0" borderId="0" xfId="0" applyNumberFormat="1" applyFont="1" applyFill="1" applyBorder="1" applyAlignment="1">
      <alignment horizontal="right" vertical="center"/>
    </xf>
    <xf numFmtId="166" fontId="3" fillId="0" borderId="18" xfId="0" applyNumberFormat="1" applyFont="1" applyFill="1" applyBorder="1" applyAlignment="1">
      <alignment vertical="center"/>
    </xf>
    <xf numFmtId="166" fontId="14" fillId="0" borderId="0" xfId="0" applyNumberFormat="1" applyFont="1" applyFill="1" applyBorder="1" applyAlignment="1">
      <alignment vertical="center"/>
    </xf>
    <xf numFmtId="166" fontId="14" fillId="0" borderId="0" xfId="0" applyNumberFormat="1" applyFont="1" applyFill="1" applyBorder="1" applyAlignment="1">
      <alignment horizontal="center" vertical="center"/>
    </xf>
    <xf numFmtId="166" fontId="14" fillId="0" borderId="0" xfId="0" applyNumberFormat="1" applyFont="1" applyFill="1" applyBorder="1" applyAlignment="1">
      <alignment horizontal="center" vertical="center" wrapText="1"/>
    </xf>
    <xf numFmtId="4" fontId="0" fillId="0" borderId="0" xfId="0" applyNumberFormat="1" applyAlignment="1">
      <alignment/>
    </xf>
    <xf numFmtId="0" fontId="0" fillId="0" borderId="0" xfId="0" applyBorder="1" applyAlignment="1">
      <alignment/>
    </xf>
    <xf numFmtId="173" fontId="16" fillId="0" borderId="0" xfId="58" applyNumberFormat="1" applyFont="1" applyFill="1" applyAlignment="1">
      <alignment vertical="top"/>
      <protection/>
    </xf>
    <xf numFmtId="0" fontId="0" fillId="0" borderId="19" xfId="0" applyBorder="1" applyAlignment="1">
      <alignment/>
    </xf>
    <xf numFmtId="166" fontId="18" fillId="0" borderId="10" xfId="0" applyNumberFormat="1" applyFont="1" applyFill="1" applyBorder="1" applyAlignment="1">
      <alignment/>
    </xf>
    <xf numFmtId="166" fontId="19" fillId="0" borderId="0" xfId="0" applyNumberFormat="1" applyFont="1" applyFill="1" applyBorder="1" applyAlignment="1">
      <alignment horizontal="center"/>
    </xf>
    <xf numFmtId="166" fontId="18" fillId="0" borderId="0" xfId="0" applyNumberFormat="1" applyFont="1" applyFill="1" applyBorder="1" applyAlignment="1">
      <alignment/>
    </xf>
    <xf numFmtId="166" fontId="19" fillId="0" borderId="20" xfId="0" applyNumberFormat="1" applyFont="1" applyFill="1" applyBorder="1" applyAlignment="1">
      <alignment horizontal="center"/>
    </xf>
    <xf numFmtId="166" fontId="18" fillId="0" borderId="19" xfId="0" applyNumberFormat="1" applyFont="1" applyFill="1" applyBorder="1" applyAlignment="1">
      <alignment horizontal="left" vertical="center"/>
    </xf>
    <xf numFmtId="0" fontId="20" fillId="0" borderId="0" xfId="0" applyFont="1" applyAlignment="1">
      <alignment/>
    </xf>
    <xf numFmtId="166" fontId="19" fillId="0" borderId="19" xfId="0" applyNumberFormat="1" applyFont="1" applyFill="1" applyBorder="1" applyAlignment="1">
      <alignment horizontal="center"/>
    </xf>
    <xf numFmtId="4" fontId="3" fillId="0" borderId="21" xfId="0" applyNumberFormat="1" applyFont="1" applyFill="1" applyBorder="1" applyAlignment="1">
      <alignment vertical="center"/>
    </xf>
    <xf numFmtId="4" fontId="3" fillId="0" borderId="19" xfId="0" applyNumberFormat="1" applyFont="1" applyFill="1" applyBorder="1" applyAlignment="1">
      <alignment vertical="center"/>
    </xf>
    <xf numFmtId="166" fontId="5" fillId="0" borderId="19" xfId="0" applyNumberFormat="1" applyFont="1" applyFill="1" applyBorder="1" applyAlignment="1">
      <alignment vertical="center"/>
    </xf>
    <xf numFmtId="166" fontId="14" fillId="0" borderId="19" xfId="0" applyNumberFormat="1" applyFont="1" applyFill="1" applyBorder="1" applyAlignment="1">
      <alignment vertical="center"/>
    </xf>
    <xf numFmtId="166" fontId="14" fillId="0" borderId="19" xfId="0" applyNumberFormat="1" applyFont="1" applyFill="1" applyBorder="1" applyAlignment="1">
      <alignment horizontal="center" vertical="center"/>
    </xf>
    <xf numFmtId="166" fontId="3" fillId="0" borderId="19" xfId="0" applyNumberFormat="1" applyFont="1" applyFill="1" applyBorder="1" applyAlignment="1">
      <alignment vertical="center"/>
    </xf>
    <xf numFmtId="43" fontId="0" fillId="0" borderId="0" xfId="0" applyNumberFormat="1" applyAlignment="1">
      <alignment/>
    </xf>
    <xf numFmtId="4" fontId="22" fillId="0" borderId="0" xfId="0" applyNumberFormat="1" applyFont="1" applyAlignment="1">
      <alignment/>
    </xf>
    <xf numFmtId="178" fontId="0" fillId="0" borderId="0" xfId="0" applyNumberFormat="1" applyAlignment="1">
      <alignment/>
    </xf>
    <xf numFmtId="4" fontId="0" fillId="0" borderId="0" xfId="0" applyNumberFormat="1" applyAlignment="1">
      <alignment horizontal="right"/>
    </xf>
    <xf numFmtId="4" fontId="0" fillId="0" borderId="22" xfId="0" applyNumberFormat="1" applyBorder="1" applyAlignment="1">
      <alignment/>
    </xf>
    <xf numFmtId="4" fontId="0" fillId="0" borderId="23" xfId="0" applyNumberFormat="1" applyBorder="1" applyAlignment="1">
      <alignment/>
    </xf>
    <xf numFmtId="4" fontId="0" fillId="0" borderId="24" xfId="0" applyNumberFormat="1" applyBorder="1" applyAlignment="1">
      <alignment/>
    </xf>
    <xf numFmtId="4" fontId="22" fillId="0" borderId="25" xfId="0" applyNumberFormat="1" applyFont="1" applyBorder="1" applyAlignment="1">
      <alignment/>
    </xf>
    <xf numFmtId="4" fontId="0" fillId="0" borderId="0" xfId="0" applyNumberFormat="1" applyAlignment="1">
      <alignment horizontal="left"/>
    </xf>
    <xf numFmtId="0" fontId="0" fillId="0" borderId="0" xfId="0" applyAlignment="1">
      <alignment wrapText="1"/>
    </xf>
    <xf numFmtId="0" fontId="22" fillId="0" borderId="0" xfId="0" applyFont="1" applyAlignment="1">
      <alignment wrapText="1"/>
    </xf>
    <xf numFmtId="0" fontId="23" fillId="0" borderId="0" xfId="0" applyFont="1" applyAlignment="1">
      <alignment/>
    </xf>
    <xf numFmtId="4" fontId="22" fillId="3" borderId="0" xfId="0" applyNumberFormat="1" applyFont="1" applyFill="1" applyAlignment="1">
      <alignment/>
    </xf>
    <xf numFmtId="170"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70" fontId="3" fillId="0" borderId="12" xfId="0" applyNumberFormat="1" applyFont="1" applyFill="1" applyBorder="1" applyAlignment="1">
      <alignment vertical="center"/>
    </xf>
    <xf numFmtId="4" fontId="3" fillId="0" borderId="15" xfId="0" applyNumberFormat="1" applyFont="1" applyFill="1" applyBorder="1" applyAlignment="1">
      <alignment vertical="center"/>
    </xf>
    <xf numFmtId="167" fontId="3" fillId="0" borderId="0" xfId="0" applyNumberFormat="1" applyFont="1" applyFill="1" applyBorder="1" applyAlignment="1">
      <alignment vertical="center"/>
    </xf>
    <xf numFmtId="170" fontId="3" fillId="0" borderId="15" xfId="0" applyNumberFormat="1" applyFont="1" applyFill="1" applyBorder="1" applyAlignment="1">
      <alignment vertical="center"/>
    </xf>
    <xf numFmtId="4" fontId="3" fillId="0" borderId="15" xfId="0" applyNumberFormat="1" applyFont="1" applyFill="1" applyBorder="1" applyAlignment="1">
      <alignment/>
    </xf>
    <xf numFmtId="2" fontId="3" fillId="0" borderId="0" xfId="0" applyNumberFormat="1" applyFont="1" applyFill="1" applyBorder="1" applyAlignment="1">
      <alignment vertical="center"/>
    </xf>
    <xf numFmtId="4" fontId="5" fillId="0" borderId="0" xfId="0" applyNumberFormat="1" applyFont="1" applyFill="1" applyBorder="1" applyAlignment="1">
      <alignment/>
    </xf>
    <xf numFmtId="0" fontId="0" fillId="0" borderId="0" xfId="0" applyFill="1" applyBorder="1" applyAlignment="1">
      <alignment/>
    </xf>
    <xf numFmtId="4" fontId="0" fillId="0" borderId="0" xfId="0" applyNumberFormat="1" applyAlignment="1">
      <alignment wrapText="1"/>
    </xf>
    <xf numFmtId="4" fontId="81" fillId="0" borderId="0" xfId="0" applyNumberFormat="1" applyFont="1" applyAlignment="1">
      <alignment/>
    </xf>
    <xf numFmtId="0" fontId="0" fillId="0" borderId="10" xfId="0" applyBorder="1" applyAlignment="1">
      <alignment/>
    </xf>
    <xf numFmtId="170" fontId="0" fillId="0" borderId="0" xfId="0" applyNumberFormat="1" applyBorder="1" applyAlignment="1">
      <alignment/>
    </xf>
    <xf numFmtId="4" fontId="0" fillId="0" borderId="0" xfId="0" applyNumberForma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66" fontId="14" fillId="0" borderId="19" xfId="0" applyNumberFormat="1" applyFont="1" applyFill="1" applyBorder="1" applyAlignment="1">
      <alignment/>
    </xf>
    <xf numFmtId="166" fontId="14" fillId="0" borderId="19"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xf>
    <xf numFmtId="166" fontId="26" fillId="0" borderId="0" xfId="0" applyNumberFormat="1" applyFont="1" applyFill="1" applyBorder="1" applyAlignment="1">
      <alignment vertical="center"/>
    </xf>
    <xf numFmtId="166" fontId="26" fillId="0" borderId="19" xfId="0" applyNumberFormat="1" applyFont="1" applyFill="1" applyBorder="1" applyAlignment="1">
      <alignment horizontal="center" vertical="center"/>
    </xf>
    <xf numFmtId="166" fontId="3" fillId="0" borderId="29"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166" fontId="5" fillId="0" borderId="29" xfId="0" applyNumberFormat="1" applyFont="1" applyFill="1" applyBorder="1" applyAlignment="1">
      <alignment horizontal="right"/>
    </xf>
    <xf numFmtId="166" fontId="5" fillId="0" borderId="30" xfId="0" applyNumberFormat="1" applyFont="1" applyFill="1" applyBorder="1" applyAlignment="1">
      <alignment horizontal="right"/>
    </xf>
    <xf numFmtId="1" fontId="5" fillId="0" borderId="13" xfId="0" applyNumberFormat="1" applyFont="1" applyFill="1" applyBorder="1" applyAlignment="1">
      <alignment horizontal="right"/>
    </xf>
    <xf numFmtId="1" fontId="5" fillId="0" borderId="21" xfId="0" applyNumberFormat="1" applyFont="1" applyFill="1" applyBorder="1" applyAlignment="1">
      <alignment horizontal="right"/>
    </xf>
    <xf numFmtId="166" fontId="4"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166" fontId="5" fillId="0" borderId="19" xfId="0" applyNumberFormat="1" applyFont="1" applyFill="1" applyBorder="1" applyAlignment="1">
      <alignment horizontal="center"/>
    </xf>
    <xf numFmtId="1" fontId="5" fillId="0" borderId="21" xfId="0" applyNumberFormat="1" applyFont="1" applyFill="1" applyBorder="1" applyAlignment="1">
      <alignment horizontal="center"/>
    </xf>
    <xf numFmtId="1" fontId="5" fillId="0" borderId="13" xfId="0" applyNumberFormat="1" applyFont="1" applyFill="1" applyBorder="1" applyAlignment="1">
      <alignment horizontal="center"/>
    </xf>
    <xf numFmtId="4" fontId="3" fillId="32" borderId="0" xfId="0" applyNumberFormat="1" applyFont="1" applyFill="1" applyBorder="1" applyAlignment="1">
      <alignment vertical="center"/>
    </xf>
    <xf numFmtId="4" fontId="5" fillId="0" borderId="15" xfId="0" applyNumberFormat="1" applyFont="1" applyFill="1" applyBorder="1" applyAlignment="1">
      <alignment/>
    </xf>
    <xf numFmtId="4" fontId="5" fillId="0" borderId="15" xfId="0" applyNumberFormat="1" applyFont="1" applyFill="1" applyBorder="1" applyAlignment="1">
      <alignment vertical="center"/>
    </xf>
    <xf numFmtId="0" fontId="27" fillId="0" borderId="0" xfId="0" applyFont="1" applyAlignment="1">
      <alignment/>
    </xf>
    <xf numFmtId="4" fontId="0" fillId="0" borderId="13" xfId="0" applyNumberFormat="1" applyBorder="1" applyAlignment="1">
      <alignment/>
    </xf>
    <xf numFmtId="4" fontId="27" fillId="0" borderId="0" xfId="0" applyNumberFormat="1" applyFont="1" applyAlignment="1">
      <alignment/>
    </xf>
    <xf numFmtId="0" fontId="0" fillId="0" borderId="13" xfId="0" applyBorder="1" applyAlignment="1">
      <alignment/>
    </xf>
    <xf numFmtId="4" fontId="82" fillId="0" borderId="25" xfId="0" applyNumberFormat="1" applyFont="1" applyBorder="1" applyAlignment="1">
      <alignment/>
    </xf>
    <xf numFmtId="4" fontId="15" fillId="0" borderId="13" xfId="0" applyNumberFormat="1" applyFont="1" applyBorder="1" applyAlignment="1">
      <alignment/>
    </xf>
    <xf numFmtId="4" fontId="83" fillId="0" borderId="24" xfId="0" applyNumberFormat="1" applyFont="1" applyBorder="1" applyAlignment="1">
      <alignment/>
    </xf>
    <xf numFmtId="0" fontId="15" fillId="0" borderId="0" xfId="0" applyFont="1" applyAlignment="1">
      <alignment/>
    </xf>
    <xf numFmtId="0" fontId="15" fillId="0" borderId="13" xfId="0" applyFont="1" applyBorder="1" applyAlignment="1">
      <alignment/>
    </xf>
    <xf numFmtId="0" fontId="15" fillId="0" borderId="0" xfId="0" applyFont="1" applyBorder="1" applyAlignment="1">
      <alignment/>
    </xf>
    <xf numFmtId="4" fontId="15" fillId="0" borderId="0" xfId="0" applyNumberFormat="1" applyFont="1" applyBorder="1" applyAlignment="1">
      <alignment/>
    </xf>
    <xf numFmtId="4" fontId="27" fillId="0" borderId="0" xfId="0" applyNumberFormat="1" applyFont="1" applyBorder="1" applyAlignment="1">
      <alignment/>
    </xf>
    <xf numFmtId="0" fontId="28" fillId="0" borderId="0" xfId="0" applyFont="1" applyAlignment="1">
      <alignment/>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25" xfId="0" applyBorder="1" applyAlignment="1">
      <alignment horizontal="center"/>
    </xf>
    <xf numFmtId="4" fontId="0" fillId="0" borderId="25" xfId="0" applyNumberFormat="1" applyBorder="1" applyAlignment="1">
      <alignment/>
    </xf>
    <xf numFmtId="4" fontId="27" fillId="33" borderId="27" xfId="0" applyNumberFormat="1" applyFont="1" applyFill="1" applyBorder="1" applyAlignment="1">
      <alignment/>
    </xf>
    <xf numFmtId="4" fontId="0" fillId="3" borderId="0" xfId="0" applyNumberFormat="1" applyFill="1" applyAlignment="1">
      <alignment/>
    </xf>
    <xf numFmtId="4" fontId="0" fillId="34" borderId="0" xfId="0" applyNumberFormat="1" applyFill="1" applyAlignment="1">
      <alignment/>
    </xf>
    <xf numFmtId="4" fontId="0" fillId="35" borderId="0" xfId="0" applyNumberFormat="1" applyFill="1" applyAlignment="1">
      <alignment/>
    </xf>
    <xf numFmtId="4" fontId="0" fillId="4" borderId="0" xfId="0" applyNumberFormat="1" applyFill="1" applyAlignment="1">
      <alignment/>
    </xf>
    <xf numFmtId="4" fontId="0" fillId="0" borderId="0" xfId="0" applyNumberFormat="1" applyFill="1" applyAlignment="1">
      <alignment/>
    </xf>
    <xf numFmtId="4" fontId="0" fillId="5" borderId="0" xfId="0" applyNumberFormat="1" applyFill="1" applyAlignment="1">
      <alignment/>
    </xf>
    <xf numFmtId="4" fontId="0" fillId="18" borderId="0" xfId="0" applyNumberFormat="1" applyFill="1" applyAlignment="1">
      <alignment/>
    </xf>
    <xf numFmtId="4" fontId="0" fillId="36" borderId="0" xfId="0" applyNumberFormat="1" applyFill="1" applyAlignment="1">
      <alignment/>
    </xf>
    <xf numFmtId="4" fontId="0" fillId="10" borderId="0" xfId="0" applyNumberFormat="1" applyFill="1" applyAlignment="1">
      <alignment/>
    </xf>
    <xf numFmtId="4" fontId="0" fillId="37" borderId="0" xfId="0" applyNumberFormat="1" applyFill="1" applyAlignment="1">
      <alignment/>
    </xf>
    <xf numFmtId="4" fontId="0" fillId="38" borderId="0" xfId="0" applyNumberFormat="1" applyFill="1" applyAlignment="1">
      <alignment/>
    </xf>
    <xf numFmtId="4" fontId="29" fillId="0" borderId="0" xfId="0" applyNumberFormat="1" applyFont="1" applyAlignment="1">
      <alignment/>
    </xf>
    <xf numFmtId="3" fontId="0" fillId="0" borderId="0" xfId="0" applyNumberFormat="1" applyAlignment="1">
      <alignment/>
    </xf>
    <xf numFmtId="4" fontId="27" fillId="3" borderId="0" xfId="0" applyNumberFormat="1" applyFont="1" applyFill="1" applyAlignment="1">
      <alignment/>
    </xf>
    <xf numFmtId="4" fontId="27" fillId="34" borderId="0" xfId="0" applyNumberFormat="1" applyFont="1" applyFill="1" applyAlignment="1">
      <alignment/>
    </xf>
    <xf numFmtId="4" fontId="27" fillId="35" borderId="13" xfId="0" applyNumberFormat="1" applyFont="1" applyFill="1" applyBorder="1" applyAlignment="1">
      <alignment/>
    </xf>
    <xf numFmtId="0" fontId="30" fillId="0" borderId="0" xfId="0" applyFont="1" applyAlignment="1">
      <alignment/>
    </xf>
    <xf numFmtId="4" fontId="30" fillId="33" borderId="24" xfId="0" applyNumberFormat="1" applyFont="1" applyFill="1" applyBorder="1" applyAlignment="1">
      <alignment/>
    </xf>
    <xf numFmtId="4" fontId="27" fillId="0" borderId="0" xfId="0" applyNumberFormat="1" applyFont="1" applyAlignment="1">
      <alignment/>
    </xf>
    <xf numFmtId="4" fontId="30" fillId="0" borderId="0" xfId="0" applyNumberFormat="1" applyFont="1" applyAlignment="1">
      <alignment/>
    </xf>
    <xf numFmtId="4" fontId="27" fillId="39" borderId="0" xfId="0" applyNumberFormat="1" applyFont="1" applyFill="1" applyAlignment="1">
      <alignment/>
    </xf>
    <xf numFmtId="4" fontId="27" fillId="40" borderId="13" xfId="0" applyNumberFormat="1" applyFont="1" applyFill="1" applyBorder="1" applyAlignment="1">
      <alignment/>
    </xf>
    <xf numFmtId="4" fontId="30" fillId="0" borderId="25" xfId="0" applyNumberFormat="1" applyFont="1" applyBorder="1" applyAlignment="1">
      <alignment/>
    </xf>
    <xf numFmtId="4" fontId="27" fillId="5" borderId="0" xfId="0" applyNumberFormat="1" applyFont="1" applyFill="1" applyAlignment="1">
      <alignment/>
    </xf>
    <xf numFmtId="4" fontId="27" fillId="41" borderId="0" xfId="0" applyNumberFormat="1" applyFont="1" applyFill="1" applyAlignment="1">
      <alignment/>
    </xf>
    <xf numFmtId="4" fontId="27" fillId="41" borderId="13" xfId="0" applyNumberFormat="1" applyFont="1" applyFill="1" applyBorder="1" applyAlignment="1">
      <alignment/>
    </xf>
    <xf numFmtId="4" fontId="30" fillId="0" borderId="0" xfId="0" applyNumberFormat="1" applyFont="1" applyAlignment="1">
      <alignment/>
    </xf>
    <xf numFmtId="0" fontId="29" fillId="0" borderId="0" xfId="0" applyFont="1" applyAlignment="1">
      <alignment/>
    </xf>
    <xf numFmtId="1" fontId="0" fillId="0" borderId="0" xfId="0" applyNumberFormat="1" applyAlignment="1">
      <alignment/>
    </xf>
    <xf numFmtId="0" fontId="0" fillId="0" borderId="0" xfId="0" applyAlignment="1" quotePrefix="1">
      <alignment/>
    </xf>
    <xf numFmtId="4" fontId="84" fillId="0" borderId="0" xfId="0" applyNumberFormat="1" applyFont="1" applyAlignment="1">
      <alignment/>
    </xf>
    <xf numFmtId="4" fontId="85" fillId="0" borderId="27" xfId="0" applyNumberFormat="1" applyFont="1" applyBorder="1" applyAlignment="1">
      <alignment/>
    </xf>
    <xf numFmtId="4" fontId="0" fillId="0" borderId="34" xfId="0" applyNumberFormat="1" applyBorder="1" applyAlignment="1">
      <alignment horizontal="right"/>
    </xf>
    <xf numFmtId="4" fontId="0" fillId="0" borderId="35" xfId="0" applyNumberFormat="1" applyBorder="1" applyAlignment="1" quotePrefix="1">
      <alignment/>
    </xf>
    <xf numFmtId="4" fontId="0" fillId="0" borderId="36" xfId="0" applyNumberFormat="1" applyBorder="1" applyAlignment="1">
      <alignment horizontal="right"/>
    </xf>
    <xf numFmtId="4" fontId="0" fillId="0" borderId="17" xfId="0" applyNumberFormat="1" applyBorder="1" applyAlignment="1" quotePrefix="1">
      <alignment/>
    </xf>
    <xf numFmtId="166" fontId="3" fillId="32" borderId="0" xfId="0" applyNumberFormat="1" applyFont="1" applyFill="1" applyBorder="1" applyAlignment="1">
      <alignment vertical="center"/>
    </xf>
    <xf numFmtId="4" fontId="3" fillId="32" borderId="0" xfId="0" applyNumberFormat="1" applyFont="1" applyFill="1" applyBorder="1" applyAlignment="1">
      <alignment vertical="center"/>
    </xf>
    <xf numFmtId="4" fontId="2" fillId="32" borderId="0" xfId="0" applyNumberFormat="1" applyFont="1" applyFill="1" applyBorder="1" applyAlignment="1">
      <alignment/>
    </xf>
    <xf numFmtId="4" fontId="3" fillId="32" borderId="12" xfId="0" applyNumberFormat="1" applyFont="1" applyFill="1" applyBorder="1" applyAlignment="1">
      <alignment vertical="center"/>
    </xf>
    <xf numFmtId="4" fontId="3" fillId="32" borderId="0" xfId="0" applyNumberFormat="1" applyFont="1" applyFill="1" applyBorder="1" applyAlignment="1">
      <alignment/>
    </xf>
    <xf numFmtId="166" fontId="5" fillId="32" borderId="0" xfId="0" applyNumberFormat="1" applyFont="1" applyFill="1" applyBorder="1" applyAlignment="1">
      <alignment horizontal="center"/>
    </xf>
    <xf numFmtId="3" fontId="5" fillId="0" borderId="0" xfId="0" applyNumberFormat="1" applyFont="1" applyFill="1" applyBorder="1" applyAlignment="1">
      <alignment/>
    </xf>
    <xf numFmtId="4" fontId="21" fillId="0" borderId="0" xfId="0" applyNumberFormat="1" applyFont="1" applyBorder="1" applyAlignment="1">
      <alignment/>
    </xf>
    <xf numFmtId="0" fontId="86" fillId="0" borderId="0" xfId="0" applyFont="1" applyBorder="1" applyAlignment="1">
      <alignment/>
    </xf>
    <xf numFmtId="0" fontId="87" fillId="0" borderId="0" xfId="0" applyFont="1" applyBorder="1" applyAlignment="1">
      <alignment/>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66" fontId="5" fillId="0" borderId="10" xfId="0" applyNumberFormat="1" applyFont="1" applyFill="1" applyBorder="1" applyAlignment="1">
      <alignment horizontal="center"/>
    </xf>
    <xf numFmtId="4" fontId="2" fillId="0" borderId="0" xfId="0" applyNumberFormat="1" applyFont="1" applyFill="1" applyBorder="1" applyAlignment="1">
      <alignment horizontal="right"/>
    </xf>
    <xf numFmtId="4" fontId="3" fillId="0" borderId="0" xfId="0" applyNumberFormat="1" applyFont="1" applyFill="1" applyBorder="1" applyAlignment="1">
      <alignment horizontal="right"/>
    </xf>
    <xf numFmtId="4" fontId="5" fillId="0" borderId="0" xfId="0" applyNumberFormat="1" applyFont="1" applyFill="1" applyBorder="1" applyAlignment="1">
      <alignment horizontal="right"/>
    </xf>
    <xf numFmtId="4" fontId="3" fillId="0" borderId="13" xfId="0" applyNumberFormat="1" applyFont="1" applyFill="1" applyBorder="1" applyAlignment="1">
      <alignment vertical="center"/>
    </xf>
    <xf numFmtId="4" fontId="2" fillId="0" borderId="13" xfId="0" applyNumberFormat="1" applyFont="1" applyFill="1" applyBorder="1" applyAlignment="1">
      <alignment vertical="center"/>
    </xf>
    <xf numFmtId="4" fontId="3" fillId="0" borderId="12" xfId="0" applyNumberFormat="1" applyFont="1" applyFill="1" applyBorder="1" applyAlignment="1">
      <alignment vertical="center"/>
    </xf>
    <xf numFmtId="4" fontId="2" fillId="0" borderId="12" xfId="0" applyNumberFormat="1" applyFont="1" applyFill="1" applyBorder="1" applyAlignment="1">
      <alignment vertical="center"/>
    </xf>
    <xf numFmtId="4" fontId="36" fillId="0" borderId="0" xfId="60" applyNumberFormat="1" applyFont="1" applyFill="1" applyBorder="1" applyAlignment="1">
      <alignment horizontal="center"/>
      <protection/>
    </xf>
    <xf numFmtId="4" fontId="37" fillId="0" borderId="0" xfId="60" applyNumberFormat="1" applyFont="1" applyBorder="1" applyAlignment="1">
      <alignment/>
      <protection/>
    </xf>
    <xf numFmtId="3" fontId="35" fillId="0" borderId="0" xfId="60" applyNumberFormat="1" applyFont="1" applyFill="1" applyBorder="1" applyAlignment="1" applyProtection="1">
      <alignment horizontal="center"/>
      <protection/>
    </xf>
    <xf numFmtId="4" fontId="37" fillId="0" borderId="0" xfId="60" applyNumberFormat="1" applyFont="1" applyFill="1" applyBorder="1" applyAlignment="1">
      <alignment/>
      <protection/>
    </xf>
    <xf numFmtId="4" fontId="15" fillId="0" borderId="0" xfId="60" applyNumberFormat="1" applyFont="1" applyBorder="1" applyAlignment="1">
      <alignment/>
      <protection/>
    </xf>
    <xf numFmtId="3" fontId="34" fillId="0" borderId="0" xfId="60" applyNumberFormat="1" applyFont="1" applyBorder="1" applyAlignment="1">
      <alignment/>
      <protection/>
    </xf>
    <xf numFmtId="3" fontId="35" fillId="0" borderId="0" xfId="60" applyNumberFormat="1" applyFont="1" applyFill="1" applyBorder="1" applyAlignment="1" applyProtection="1">
      <alignment horizontal="left"/>
      <protection/>
    </xf>
    <xf numFmtId="3" fontId="35" fillId="0" borderId="0" xfId="60" applyNumberFormat="1" applyFont="1" applyFill="1" applyBorder="1" applyAlignment="1">
      <alignment/>
      <protection/>
    </xf>
    <xf numFmtId="4" fontId="5" fillId="0" borderId="12" xfId="0" applyNumberFormat="1" applyFont="1" applyFill="1" applyBorder="1" applyAlignment="1">
      <alignment/>
    </xf>
    <xf numFmtId="4" fontId="88" fillId="0" borderId="15" xfId="0" applyNumberFormat="1" applyFont="1" applyBorder="1" applyAlignment="1">
      <alignment/>
    </xf>
    <xf numFmtId="166" fontId="14" fillId="0" borderId="0" xfId="0" applyNumberFormat="1" applyFont="1" applyFill="1" applyBorder="1" applyAlignment="1">
      <alignment horizontal="right" vertical="center"/>
    </xf>
    <xf numFmtId="170" fontId="5" fillId="0" borderId="12" xfId="0" applyNumberFormat="1" applyFont="1" applyFill="1" applyBorder="1" applyAlignment="1">
      <alignment horizontal="right" vertical="center"/>
    </xf>
    <xf numFmtId="4" fontId="5" fillId="0" borderId="0" xfId="0" applyNumberFormat="1" applyFont="1" applyFill="1" applyBorder="1" applyAlignment="1">
      <alignment/>
    </xf>
    <xf numFmtId="4" fontId="5" fillId="0" borderId="12" xfId="0" applyNumberFormat="1" applyFont="1" applyFill="1" applyBorder="1" applyAlignment="1">
      <alignment vertical="center"/>
    </xf>
    <xf numFmtId="166" fontId="3" fillId="0" borderId="0" xfId="0" applyNumberFormat="1" applyFont="1" applyFill="1" applyBorder="1" applyAlignment="1" quotePrefix="1">
      <alignment vertical="center"/>
    </xf>
    <xf numFmtId="4" fontId="3" fillId="0" borderId="19" xfId="0" applyNumberFormat="1" applyFont="1" applyFill="1" applyBorder="1" applyAlignment="1">
      <alignment/>
    </xf>
    <xf numFmtId="4" fontId="3" fillId="0" borderId="37" xfId="0" applyNumberFormat="1" applyFont="1" applyFill="1" applyBorder="1" applyAlignment="1">
      <alignment/>
    </xf>
    <xf numFmtId="4" fontId="3" fillId="0" borderId="19" xfId="0" applyNumberFormat="1" applyFont="1" applyFill="1" applyBorder="1" applyAlignment="1">
      <alignment vertical="center"/>
    </xf>
    <xf numFmtId="4" fontId="3" fillId="0" borderId="38" xfId="0" applyNumberFormat="1" applyFont="1" applyFill="1" applyBorder="1" applyAlignment="1">
      <alignment vertical="center"/>
    </xf>
    <xf numFmtId="167" fontId="3" fillId="0" borderId="19" xfId="0" applyNumberFormat="1" applyFont="1" applyFill="1" applyBorder="1" applyAlignment="1">
      <alignment vertical="center"/>
    </xf>
    <xf numFmtId="170" fontId="3" fillId="0" borderId="37" xfId="0" applyNumberFormat="1" applyFont="1" applyFill="1" applyBorder="1" applyAlignment="1">
      <alignment vertical="center"/>
    </xf>
    <xf numFmtId="4" fontId="3" fillId="0" borderId="37" xfId="0" applyNumberFormat="1" applyFont="1" applyFill="1" applyBorder="1" applyAlignment="1">
      <alignment vertical="center"/>
    </xf>
    <xf numFmtId="166" fontId="3" fillId="0" borderId="19" xfId="0" applyNumberFormat="1" applyFont="1" applyFill="1" applyBorder="1" applyAlignment="1">
      <alignment/>
    </xf>
    <xf numFmtId="2" fontId="3" fillId="0" borderId="19" xfId="0" applyNumberFormat="1" applyFont="1" applyFill="1" applyBorder="1" applyAlignment="1">
      <alignment vertical="center"/>
    </xf>
    <xf numFmtId="166" fontId="3" fillId="0" borderId="19" xfId="0" applyNumberFormat="1" applyFont="1" applyFill="1" applyBorder="1" applyAlignment="1">
      <alignment vertical="center"/>
    </xf>
    <xf numFmtId="4" fontId="21" fillId="0" borderId="19" xfId="0" applyNumberFormat="1" applyFont="1" applyBorder="1" applyAlignment="1">
      <alignment/>
    </xf>
    <xf numFmtId="4" fontId="88" fillId="0" borderId="37" xfId="0" applyNumberFormat="1" applyFont="1" applyBorder="1" applyAlignment="1">
      <alignment/>
    </xf>
    <xf numFmtId="4" fontId="5" fillId="0" borderId="37" xfId="0" applyNumberFormat="1" applyFont="1" applyFill="1" applyBorder="1" applyAlignment="1">
      <alignment vertical="center"/>
    </xf>
    <xf numFmtId="4" fontId="5" fillId="0" borderId="19" xfId="0" applyNumberFormat="1" applyFont="1" applyFill="1" applyBorder="1" applyAlignment="1">
      <alignment vertical="center"/>
    </xf>
    <xf numFmtId="4" fontId="3" fillId="0" borderId="21" xfId="0" applyNumberFormat="1" applyFont="1" applyFill="1" applyBorder="1" applyAlignment="1">
      <alignment/>
    </xf>
    <xf numFmtId="4" fontId="5" fillId="0" borderId="38" xfId="0" applyNumberFormat="1" applyFont="1" applyFill="1" applyBorder="1" applyAlignment="1">
      <alignment vertical="center"/>
    </xf>
    <xf numFmtId="170" fontId="3" fillId="0" borderId="19" xfId="0" applyNumberFormat="1" applyFont="1" applyFill="1" applyBorder="1" applyAlignment="1">
      <alignment vertical="center"/>
    </xf>
    <xf numFmtId="167" fontId="3" fillId="0" borderId="19" xfId="0" applyNumberFormat="1" applyFont="1" applyFill="1" applyBorder="1" applyAlignment="1">
      <alignment vertical="center"/>
    </xf>
    <xf numFmtId="170" fontId="3" fillId="0" borderId="38" xfId="0" applyNumberFormat="1" applyFont="1" applyFill="1" applyBorder="1" applyAlignment="1">
      <alignment vertical="center"/>
    </xf>
    <xf numFmtId="4" fontId="15" fillId="0" borderId="19" xfId="60" applyNumberFormat="1" applyFont="1" applyBorder="1" applyAlignment="1">
      <alignment/>
      <protection/>
    </xf>
    <xf numFmtId="4" fontId="37" fillId="0" borderId="19" xfId="60" applyNumberFormat="1" applyFont="1" applyBorder="1" applyAlignment="1">
      <alignment/>
      <protection/>
    </xf>
    <xf numFmtId="4" fontId="27" fillId="0" borderId="19" xfId="60" applyNumberFormat="1" applyFont="1" applyFill="1" applyBorder="1" applyAlignment="1">
      <alignment horizontal="center"/>
      <protection/>
    </xf>
    <xf numFmtId="166" fontId="17" fillId="0" borderId="31" xfId="0" applyNumberFormat="1" applyFont="1" applyFill="1" applyBorder="1" applyAlignment="1">
      <alignment horizontal="center"/>
    </xf>
    <xf numFmtId="166" fontId="17" fillId="0" borderId="32" xfId="0" applyNumberFormat="1" applyFont="1" applyFill="1" applyBorder="1" applyAlignment="1">
      <alignment horizontal="center"/>
    </xf>
    <xf numFmtId="166" fontId="17" fillId="0" borderId="33" xfId="0" applyNumberFormat="1" applyFont="1" applyFill="1" applyBorder="1" applyAlignment="1">
      <alignment horizontal="center"/>
    </xf>
    <xf numFmtId="166" fontId="4" fillId="0" borderId="0" xfId="0" applyNumberFormat="1" applyFont="1" applyFill="1" applyBorder="1" applyAlignment="1">
      <alignment horizontal="center"/>
    </xf>
    <xf numFmtId="166" fontId="19" fillId="0" borderId="10"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39" xfId="0" applyNumberFormat="1" applyFont="1" applyFill="1" applyBorder="1" applyAlignment="1">
      <alignment horizontal="center"/>
    </xf>
    <xf numFmtId="166" fontId="19" fillId="0" borderId="15" xfId="0" applyNumberFormat="1" applyFont="1" applyFill="1" applyBorder="1" applyAlignment="1">
      <alignment horizontal="center"/>
    </xf>
    <xf numFmtId="166" fontId="19" fillId="0" borderId="37" xfId="0" applyNumberFormat="1" applyFont="1" applyFill="1" applyBorder="1" applyAlignment="1">
      <alignment horizontal="center"/>
    </xf>
    <xf numFmtId="0" fontId="6" fillId="0" borderId="29" xfId="0" applyFont="1" applyFill="1" applyBorder="1" applyAlignment="1">
      <alignment horizontal="center" vertical="center"/>
    </xf>
    <xf numFmtId="16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6" fontId="5" fillId="0" borderId="0" xfId="0" applyNumberFormat="1" applyFont="1" applyFill="1" applyBorder="1" applyAlignment="1">
      <alignment horizontal="center" vertical="center"/>
    </xf>
    <xf numFmtId="166" fontId="5" fillId="0" borderId="19" xfId="0" applyNumberFormat="1" applyFont="1" applyFill="1" applyBorder="1" applyAlignment="1">
      <alignment horizontal="center" vertical="center"/>
    </xf>
    <xf numFmtId="166" fontId="5" fillId="0" borderId="40" xfId="0" applyNumberFormat="1" applyFont="1" applyFill="1" applyBorder="1" applyAlignment="1">
      <alignment horizontal="center"/>
    </xf>
    <xf numFmtId="166" fontId="5" fillId="0" borderId="41" xfId="0" applyNumberFormat="1" applyFont="1" applyFill="1" applyBorder="1" applyAlignment="1">
      <alignment horizontal="center"/>
    </xf>
    <xf numFmtId="166" fontId="5" fillId="0" borderId="42" xfId="0" applyNumberFormat="1" applyFont="1" applyFill="1" applyBorder="1" applyAlignment="1">
      <alignment horizontal="center"/>
    </xf>
    <xf numFmtId="166" fontId="5" fillId="0" borderId="41" xfId="0" applyNumberFormat="1" applyFont="1" applyFill="1" applyBorder="1" applyAlignment="1">
      <alignment horizontal="center" vertical="center"/>
    </xf>
    <xf numFmtId="166" fontId="5" fillId="0" borderId="43" xfId="0" applyNumberFormat="1" applyFont="1" applyFill="1" applyBorder="1" applyAlignment="1">
      <alignment horizontal="center" vertical="center"/>
    </xf>
  </cellXfs>
  <cellStyles count="64">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Date" xfId="33"/>
    <cellStyle name="Dezimal [0]_results" xfId="34"/>
    <cellStyle name="Dezimal_results" xfId="35"/>
    <cellStyle name="Normal_Oyeei1" xfId="36"/>
    <cellStyle name="Wahrung [0]_results" xfId="37"/>
    <cellStyle name="Wahrung_results" xfId="38"/>
    <cellStyle name="Wδhrung [0]_results" xfId="39"/>
    <cellStyle name="Wδhrung_results" xfId="40"/>
    <cellStyle name="Βασικό_IΣΟΛ telikos  Φερών 2003" xfId="41"/>
    <cellStyle name="Εισαγωγή" xfId="42"/>
    <cellStyle name="Έλεγχος κελιού" xfId="43"/>
    <cellStyle name="Έμφαση1" xfId="44"/>
    <cellStyle name="Έμφαση2" xfId="45"/>
    <cellStyle name="Έμφαση3" xfId="46"/>
    <cellStyle name="Έμφαση4" xfId="47"/>
    <cellStyle name="Έμφαση5" xfId="48"/>
    <cellStyle name="Έμφαση6" xfId="49"/>
    <cellStyle name="Έξοδος" xfId="50"/>
    <cellStyle name="Επεξηγηματικό κείμενο" xfId="51"/>
    <cellStyle name="Επικεφαλίδα 1" xfId="52"/>
    <cellStyle name="Επικεφαλίδα 2" xfId="53"/>
    <cellStyle name="Επικεφαλίδα 3" xfId="54"/>
    <cellStyle name="Επικεφαλίδα 4" xfId="55"/>
    <cellStyle name="Κακό" xfId="56"/>
    <cellStyle name="Καλό" xfId="57"/>
    <cellStyle name="Κανονικό 2" xfId="58"/>
    <cellStyle name="Κανονικό 2 2" xfId="59"/>
    <cellStyle name="Κανονικό 3" xfId="60"/>
    <cellStyle name="Comma" xfId="61"/>
    <cellStyle name="Comma [0]" xfId="62"/>
    <cellStyle name="Κόμμα 2" xfId="63"/>
    <cellStyle name="Κόμμα 2 2" xfId="64"/>
    <cellStyle name="Currency [0]" xfId="65"/>
    <cellStyle name="Currency" xfId="66"/>
    <cellStyle name="Ουδέτερο" xfId="67"/>
    <cellStyle name="Percent" xfId="68"/>
    <cellStyle name="Ποσοστό 2" xfId="69"/>
    <cellStyle name="Προειδοποιητικό κείμενο" xfId="70"/>
    <cellStyle name="Σημείωση" xfId="71"/>
    <cellStyle name="Συνδεδεμένο κελί" xfId="72"/>
    <cellStyle name="Σύνολο" xfId="73"/>
    <cellStyle name="Τίτλος" xfId="74"/>
    <cellStyle name="Hyperlink" xfId="75"/>
    <cellStyle name="Followed Hyperlink" xfId="76"/>
    <cellStyle name="Υπολογισμός"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91</xdr:row>
      <xdr:rowOff>38100</xdr:rowOff>
    </xdr:from>
    <xdr:to>
      <xdr:col>21</xdr:col>
      <xdr:colOff>2000250</xdr:colOff>
      <xdr:row>131</xdr:row>
      <xdr:rowOff>152400</xdr:rowOff>
    </xdr:to>
    <xdr:sp>
      <xdr:nvSpPr>
        <xdr:cNvPr id="1" name="TextBox 1"/>
        <xdr:cNvSpPr txBox="1">
          <a:spLocks noChangeArrowheads="1"/>
        </xdr:cNvSpPr>
      </xdr:nvSpPr>
      <xdr:spPr>
        <a:xfrm>
          <a:off x="104775" y="19631025"/>
          <a:ext cx="20869275" cy="7734300"/>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Έκθεση  Ελέγχου Ανεξάρτητου Ορκωτού Ελεγκτή Λογιστή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Προς το Δημοτικό Συμβούλιο του Δήμου Λοκρών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Έκθεση Ελέγχου επί των Οικονομικών Καταστάσεων</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Γνώμη με Επιφύλαξη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Έχουμε ελέγξει τις συνημμένες οικονομικές καταστάσεις του Δήμου Λοκρών (ο Δήμος), οι οποίες αποτελούνται από τον ισολογισμό της 31</a:t>
          </a:r>
          <a:r>
            <a:rPr lang="en-US" cap="none" sz="1100" b="0" i="0" u="none" baseline="30000">
              <a:solidFill>
                <a:srgbClr val="000000"/>
              </a:solidFill>
              <a:latin typeface="Calibri"/>
              <a:ea typeface="Calibri"/>
              <a:cs typeface="Calibri"/>
            </a:rPr>
            <a:t>ης </a:t>
          </a:r>
          <a:r>
            <a:rPr lang="en-US" cap="none" sz="1100" b="0" i="0" u="none" baseline="0">
              <a:solidFill>
                <a:srgbClr val="000000"/>
              </a:solidFill>
              <a:latin typeface="Calibri"/>
              <a:ea typeface="Calibri"/>
              <a:cs typeface="Calibri"/>
            </a:rPr>
            <a:t>Δεκεμβρίου 2017 και την κατάσταση αποτελεσμάτων της χρήσεως που έληξε την ημερομηνία αυτή, καθώς και το σχετικό προσάρτημα.
</a:t>
          </a:r>
          <a:r>
            <a:rPr lang="en-US" cap="none" sz="1100" b="0" i="0" u="none" baseline="0">
              <a:solidFill>
                <a:srgbClr val="000000"/>
              </a:solidFill>
              <a:latin typeface="Calibri"/>
              <a:ea typeface="Calibri"/>
              <a:cs typeface="Calibri"/>
            </a:rPr>
            <a:t>Κατά τη γνώμη μας, εκτός από τις επιπτώσεις των θεμάτων που μνημονεύονται στην παράγραφο της έκθεσής μας “Βάση για Γνώμη με Επιφύλαξη”, οι συνημμένες οικονομικές καταστάσεις παρουσιάζουν εύλογα, από κάθε ουσιώδη άποψη, την οικονομική θέση του Δήμου Λοκρών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2017 και τη χρηματοοικονομική του επίδοση για τη χρήση που έληξε την ημερομηνία αυτή, σύμφωνα με το Π.Δ. 315/1999 «Κλαδικό Λογιστικό Σχέδιο Οργανισμών Τοπικής Αυτοδιοίκησης».
</a:t>
          </a:r>
          <a:r>
            <a:rPr lang="en-US" cap="none" sz="1100" b="1" i="0" u="none" baseline="0">
              <a:solidFill>
                <a:srgbClr val="000000"/>
              </a:solidFill>
              <a:latin typeface="Calibri"/>
              <a:ea typeface="Calibri"/>
              <a:cs typeface="Calibri"/>
            </a:rPr>
            <a:t>Βάση για 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Από τον έλεγχό µας προέκυψαν τα εξής: 
</a:t>
          </a:r>
          <a:r>
            <a:rPr lang="en-US" cap="none" sz="1100" b="0" i="0" u="none" baseline="0">
              <a:solidFill>
                <a:srgbClr val="000000"/>
              </a:solidFill>
              <a:latin typeface="Calibri"/>
              <a:ea typeface="Calibri"/>
              <a:cs typeface="Calibri"/>
            </a:rPr>
            <a:t>1.Στο λογαριασμό του ενεργητικού «Ενσώματες Ακινητοποιήσεις» δεν έχουν διενεργηθεί σε προηγούμενες χρήσεις αποσβέσεις συνολικού σωρευτικού ποσού ευρώ 296.686,48, με συνέπεια η αξία του λογαριασμού «Ενσώματες Ακινητοποιήσεις» και τα ίδια κεφάλαια να εμφανίζονται αυξημένα κατά ποσό ευρώ 296.686,48.
</a:t>
          </a:r>
          <a:r>
            <a:rPr lang="en-US" cap="none" sz="1100" b="0" i="0" u="none" baseline="0">
              <a:solidFill>
                <a:srgbClr val="000000"/>
              </a:solidFill>
              <a:latin typeface="Calibri"/>
              <a:ea typeface="Calibri"/>
              <a:cs typeface="Calibri"/>
            </a:rPr>
            <a:t>2.Στους λογαριασμούς του ενεργητικού «Λοιπά έξοδα εγκατάστασης», «Οδοί-Οδοστρώματα κοινής χρήσεως», «Πεζοδρόμια κοινής χρήσης», «Εγκ/σεις ηλεκτροφωτισμού κοιν. Χρήσεως», &amp; «Λοιπές μόνιμες εγκ/σεις κοινής χρήσεως», είχαν μεταφερθεί σε προηγούμενες χρήσεις ποσά συνολικής αξίας ευρώ 3.016.669,40 από το λογαριασμό «Ακινητοποιήσεις υπό εκτέλεση και προκαταβολές» για τα οποία δεν κατέστη δυνατό να αποκτήσουμε επαρκή και κατάλληλα ελεγκτικά τεκμήρια προκειμένου να επαληθεύσουμε την ορθότητα του λογιστικού αυτού χειρισμού  και συνεπώς διατηρούμε επιφύλαξη για τις ενδεχόμενες επιπτώσεις στους συγκεκριμένου λογαριασμούς του πάγιου ενεργητικού, στα ίδια κεφάλαια και στα αποτελέσματα της κλειόμενης και των προηγούμενων χρήσεων.
</a:t>
          </a:r>
          <a:r>
            <a:rPr lang="en-US" cap="none" sz="1100" b="0" i="0" u="none" baseline="0">
              <a:solidFill>
                <a:srgbClr val="000000"/>
              </a:solidFill>
              <a:latin typeface="Calibri"/>
              <a:ea typeface="Calibri"/>
              <a:cs typeface="Calibri"/>
            </a:rPr>
            <a:t>3.Δεν κατέστη δυνατόν να επαληθευθούν, με επιβεβαιωτικές επιστολές ή άλλες εναλλακτικές ελεγκτικές διαδικασίες, οι εμπορικές απαιτήσεις από πελάτες και οι εμπορικές υποχρεώσεις προς προμηθευτές και συνεπώς διατηρούμε επιφύλαξη για την αξία αυτών των απαιτήσεων και υποχρεώσεων και την ενδεχόμενη επίδραση στα αποτελέσματα χρήσης και τα ίδια κεφάλαια.
</a:t>
          </a:r>
          <a:r>
            <a:rPr lang="en-US" cap="none" sz="1100" b="0" i="0" u="none" baseline="0">
              <a:solidFill>
                <a:srgbClr val="000000"/>
              </a:solidFill>
              <a:latin typeface="Calibri"/>
              <a:ea typeface="Calibri"/>
              <a:cs typeface="Calibri"/>
            </a:rPr>
            <a:t>Διενεργήσαμε τον έλεγχό μας σύμφωνα με τα Διεθνή Πρότυπα Ελέγχου (ΔΠΕ) όπως αυτά έχουν ενσωματωθεί στην Ελληνική Νομοθεσία. Οι ευθύνες μας, σύμφωνα με τα πρότυπα αυτά περιγράφονται περαιτέρω στην παράγραφο της έκθεσής μας “Ευθύνες Ελεγκτή για τον Έλεγχο των Οικονομικών Καταστάσεων”. Είμαστε ανεξάρτητοι από το Δήμο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γνώμη με επιφύλαξη.
</a:t>
          </a:r>
          <a:r>
            <a:rPr lang="en-US" cap="none" sz="1100" b="1" i="0" u="none" baseline="0">
              <a:solidFill>
                <a:srgbClr val="000000"/>
              </a:solidFill>
              <a:latin typeface="Calibri"/>
              <a:ea typeface="Calibri"/>
              <a:cs typeface="Calibri"/>
            </a:rPr>
            <a:t>Ευθύνες της Διοίκησης επί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των οικονομικών καταστάσεων σύμφωνα με το Π.Δ. 315/1999 «Κλαδικό Λογιστικό Σχέδιο Οργανισμών Τοπικής Αυτοδιοίκησης», όπως και για εκείνες τις δικλίδες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
</a:t>
          </a:r>
          <a:r>
            <a:rPr lang="en-US" cap="none" sz="1100" b="0" i="0" u="none" baseline="0">
              <a:solidFill>
                <a:srgbClr val="000000"/>
              </a:solidFill>
              <a:latin typeface="Calibri"/>
              <a:ea typeface="Calibri"/>
              <a:cs typeface="Calibri"/>
            </a:rPr>
            <a:t>Κατά την κατάρτιση των οικονομικών καταστάσεων, η διοίκηση είναι υπεύθυνη για την αξιολόγηση της ικανότητας του Δήμου να συνεχίσει τη δραστηριότητά του, γνωστοποιώντας όπου συντρέχει τέτοια περίπτωση, τα θέματα που σχετίζονται με τη συνεχιζόμενη δραστηριότητα και τη χρήση της λογιστικής αρχής της συνεχιζόμενης δραστηριότητας, εκτός και εάν η διοίκηση προτίθεται να διακόψει τη δραστηριότητά του Δήμου ή δεν έχει άλλη ρεαλιστική εναλλακτική επιλογή από το να προβεί σε αυτή την ενέργεια.
</a:t>
          </a:r>
          <a:r>
            <a:rPr lang="en-US" cap="none" sz="1100" b="1" i="0" u="none" baseline="0">
              <a:solidFill>
                <a:srgbClr val="000000"/>
              </a:solidFill>
              <a:latin typeface="Calibri"/>
              <a:ea typeface="Calibri"/>
              <a:cs typeface="Calibri"/>
            </a:rPr>
            <a:t>Ευθύνες Ελεγκτή για τον Έλεγχο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a:t>
          </a:r>
          <a:r>
            <a:rPr lang="en-US" cap="none" sz="1100" b="0" i="0" u="none" baseline="0">
              <a:solidFill>
                <a:srgbClr val="000000"/>
              </a:solidFill>
              <a:latin typeface="Calibri"/>
              <a:ea typeface="Calibri"/>
              <a:cs typeface="Calibri"/>
            </a:rPr>
            <a:t>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
</a:t>
          </a:r>
          <a:r>
            <a:rPr lang="en-US" cap="none" sz="1100" b="0" i="0" u="none" baseline="0">
              <a:solidFill>
                <a:srgbClr val="000000"/>
              </a:solidFill>
              <a:latin typeface="Calibri"/>
              <a:ea typeface="Calibri"/>
              <a:cs typeface="Calibri"/>
            </a:rPr>
            <a:t>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την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
</a:t>
          </a:r>
          <a:r>
            <a:rPr lang="en-US" cap="none" sz="1100" b="0" i="0" u="none" baseline="0">
              <a:solidFill>
                <a:srgbClr val="000000"/>
              </a:solidFill>
              <a:latin typeface="Calibri"/>
              <a:ea typeface="Calibri"/>
              <a:cs typeface="Calibri"/>
            </a:rPr>
            <a:t>Κατανοούμε τις δικλίδες εσωτερικού ελέγχου που σχετίζονται με τον έλεγχο, με σκοπό το σχεδιασμό ελεγκτικών διαδικασιών κατάλληλων για τις περιστάσεις, αλλά όχι με σκοπό την διατύπωση γνώμης επί της αποτελεσματικότητας των δικλίδων εσωτερικού ελέγχου του Δήμου.
</a:t>
          </a:r>
          <a:r>
            <a:rPr lang="en-US" cap="none" sz="1100" b="0" i="0" u="none" baseline="0">
              <a:solidFill>
                <a:srgbClr val="000000"/>
              </a:solidFill>
              <a:latin typeface="Calibri"/>
              <a:ea typeface="Calibri"/>
              <a:cs typeface="Calibri"/>
            </a:rPr>
            <a:t>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a:t>
          </a:r>
          <a:r>
            <a:rPr lang="en-US" cap="none" sz="1100" b="0" i="0" u="none" baseline="0">
              <a:solidFill>
                <a:srgbClr val="000000"/>
              </a:solidFill>
              <a:latin typeface="Calibri"/>
              <a:ea typeface="Calibri"/>
              <a:cs typeface="Calibri"/>
            </a:rPr>
            <a:t>Αποφαινόμαστε για την καταλληλότητα της χρήσης από τη διοίκηση της λογιστικής αρχής της συνεχιζόμενης δραστηριότητας και με βάση τα ελεγκτικά τεκμήρια που αποκτήθηκαν για το εάν υπάρχει ουσιώδης αβεβαιότητα σχετικά με γεγονότα ή συνθήκες που μπορεί να υποδηλώνουν ουσιώδη αβεβαιότητα ως προς την ικανότητα του Δήμου να συνεχίσει τη δραστηριότητά του. Εάν συμπεράνουμε ότι υφίσταται ουσιώδης αβεβαιότητα, είμαστε υποχρεωμένοι στην έκθεση ελεγκτή να επιστήσουμε την προσοχή στις σχετικές γνωστοποιήσεις των οικονομικών καταστάσεων ή εάν αυτές οι γνωστοποιήσεις είναι ανεπαρκείς να διαφοροποιήσουμε τη γνώμη μας. Τα συμπεράσματά μας βασίζονται σε ελεγκτικά τεκμήρια που αποκτώνται μέχρι την ημερομηνία της έκθεσης ελεγκτή. Ωστόσο, μελλοντικά γεγονότα ή συνθήκες ενδέχεται να έχουν ως αποτέλεσμα ο Δήμος να παύσει να λειτουργεί ως συνεχιζόμενη δραστηριότητα.
</a:t>
          </a:r>
          <a:r>
            <a:rPr lang="en-US" cap="none" sz="1100" b="0" i="0" u="none" baseline="0">
              <a:solidFill>
                <a:srgbClr val="000000"/>
              </a:solidFill>
              <a:latin typeface="Calibri"/>
              <a:ea typeface="Calibri"/>
              <a:cs typeface="Calibri"/>
            </a:rPr>
            <a:t>Αξιολογούμε τη συνολική παρουσίαση, τη δομή και το περιεχόμενο των οικονομικών καταστάσεων, συμπεριλαμβανομένων των γνωστοποιήσεων στο προσάρτημα,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
</a:t>
          </a:r>
          <a:r>
            <a:rPr lang="en-US" cap="none" sz="1100" b="0" i="0" u="none" baseline="0">
              <a:solidFill>
                <a:srgbClr val="000000"/>
              </a:solidFill>
              <a:latin typeface="Calibri"/>
              <a:ea typeface="Calibri"/>
              <a:cs typeface="Calibri"/>
            </a:rPr>
            <a:t>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
</a:t>
          </a:r>
          <a:r>
            <a:rPr lang="en-US" cap="none" sz="1100" b="1" i="0" u="sng" baseline="0">
              <a:solidFill>
                <a:srgbClr val="000000"/>
              </a:solidFill>
              <a:latin typeface="Calibri"/>
              <a:ea typeface="Calibri"/>
              <a:cs typeface="Calibri"/>
            </a:rPr>
            <a:t>Έκθεση επί Άλλων Νομικών και Κανονιστικών Απαιτήσεων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Λαμβάνοντας υπόψη ότι η διοίκηση έχει την ευθύνη για την κατάρτιση της Έκθεσης Διαχείρισης της Οικονομικής Επιτροπής προς το Δημοτικό Συμβούλιο, σημειώνουμε ότι επαληθεύσαμε τη συμφωνία και την αντιστοίχηση του περιεχομένου της με τις ανωτέρω οικονομικές καταστάσεις.
</a:t>
          </a:r>
          <a:r>
            <a:rPr lang="en-US" cap="none" sz="1100" b="1" i="0" u="none" baseline="0">
              <a:solidFill>
                <a:srgbClr val="000000"/>
              </a:solidFill>
              <a:latin typeface="Calibri"/>
              <a:ea typeface="Calibri"/>
              <a:cs typeface="Calibri"/>
            </a:rPr>
            <a:t>Κηφισιά, 24 Απριλίου 2019</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Ο Ορκωτός Ελεγκτής Λογιστής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Ορφανουδάκης Ιωσήφ</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Α.Μ. ΣΟΕΛ 34951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2</xdr:col>
      <xdr:colOff>85725</xdr:colOff>
      <xdr:row>128</xdr:row>
      <xdr:rowOff>0</xdr:rowOff>
    </xdr:from>
    <xdr:to>
      <xdr:col>2</xdr:col>
      <xdr:colOff>2295525</xdr:colOff>
      <xdr:row>130</xdr:row>
      <xdr:rowOff>171450</xdr:rowOff>
    </xdr:to>
    <xdr:pic>
      <xdr:nvPicPr>
        <xdr:cNvPr id="2" name="Εικόνα 4"/>
        <xdr:cNvPicPr preferRelativeResize="1">
          <a:picLocks noChangeAspect="1"/>
        </xdr:cNvPicPr>
      </xdr:nvPicPr>
      <xdr:blipFill>
        <a:blip r:embed="rId1"/>
        <a:stretch>
          <a:fillRect/>
        </a:stretch>
      </xdr:blipFill>
      <xdr:spPr>
        <a:xfrm>
          <a:off x="542925" y="26641425"/>
          <a:ext cx="220980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MC\Desktop\&#935;&#929;&#919;&#931;&#932;&#927;&#931;\&#917;&#928;&#921;&#934;&#913;&#925;&#917;&#921;&#913;\&#916;&#919;&#924;&#927;&#931;%20&#923;&#927;&#922;&#929;&#937;&#925;\&#916;&#919;&#924;&#927;&#931;%20&#923;&#927;&#922;&#929;&#937;&#925;%202016\&#925;&#917;&#913;%20&#913;&#929;&#935;&#917;&#921;&#913;%2027.3.2019\&#921;&#931;&#927;&#923;&#927;&#915;&#921;&#931;&#924;&#927;&#931;%20&#916;.&#923;&#959;&#954;&#961;&#974;&#957;%202016%20(1)-26.03.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0"/>
      <sheetName val="Ισολογισμός 2016"/>
      <sheetName val="ΓΕΝ. ΕΚΜ-ΣΗ 2016"/>
      <sheetName val="ΦΥΛΛΟ ΜΕΡΙΣΜΟΥ"/>
      <sheetName val="ΕΚΘ.ΟΙΚΟΝΟΜΙΚΗΣ"/>
      <sheetName val="ΠΡΟΣΑΡΤΗΜΑ"/>
      <sheetName val="ΔΑΝΕΙΑ"/>
    </sheetNames>
    <sheetDataSet>
      <sheetData sheetId="3">
        <row r="54">
          <cell r="D54">
            <v>1933700.28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140"/>
  <sheetViews>
    <sheetView tabSelected="1" view="pageBreakPreview" zoomScale="70" zoomScaleNormal="70" zoomScaleSheetLayoutView="70" zoomScalePageLayoutView="73" workbookViewId="0" topLeftCell="A1">
      <selection activeCell="C22" sqref="C22"/>
    </sheetView>
  </sheetViews>
  <sheetFormatPr defaultColWidth="9.140625" defaultRowHeight="15"/>
  <cols>
    <col min="1" max="1" width="4.28125" style="118" customWidth="1"/>
    <col min="2" max="2" width="2.57421875" style="0" customWidth="1"/>
    <col min="3" max="3" width="57.57421875" style="0" customWidth="1"/>
    <col min="4" max="4" width="0.9921875" style="0" customWidth="1"/>
    <col min="5" max="5" width="20.7109375" style="0" bestFit="1" customWidth="1"/>
    <col min="6" max="6" width="0.85546875" style="0" customWidth="1"/>
    <col min="7" max="7" width="19.57421875" style="0" customWidth="1"/>
    <col min="8" max="8" width="0.71875" style="0" customWidth="1"/>
    <col min="9" max="9" width="20.28125" style="0" bestFit="1" customWidth="1"/>
    <col min="10" max="10" width="0.9921875" style="0" customWidth="1"/>
    <col min="11" max="11" width="20.7109375" style="0" customWidth="1"/>
    <col min="12" max="12" width="0.85546875" style="0" customWidth="1"/>
    <col min="13" max="13" width="18.57421875" style="0" customWidth="1"/>
    <col min="14" max="14" width="0.5625" style="0" customWidth="1"/>
    <col min="15" max="15" width="20.7109375" style="0" customWidth="1"/>
    <col min="16" max="16" width="1.28515625" style="0" customWidth="1"/>
    <col min="17" max="17" width="3.7109375" style="0" customWidth="1"/>
    <col min="18" max="18" width="58.28125" style="0" customWidth="1"/>
    <col min="19" max="19" width="1.28515625" style="0" customWidth="1"/>
    <col min="20" max="20" width="28.8515625" style="0" customWidth="1"/>
    <col min="21" max="21" width="1.1484375" style="0" customWidth="1"/>
    <col min="22" max="22" width="33.00390625" style="0" customWidth="1"/>
    <col min="24" max="24" width="19.7109375" style="0" bestFit="1" customWidth="1"/>
    <col min="25" max="26" width="13.7109375" style="0" bestFit="1" customWidth="1"/>
    <col min="27" max="27" width="13.00390625" style="0" bestFit="1" customWidth="1"/>
    <col min="28" max="28" width="10.421875" style="0" bestFit="1" customWidth="1"/>
    <col min="29" max="29" width="12.421875" style="0" bestFit="1" customWidth="1"/>
    <col min="30" max="30" width="12.00390625" style="0" bestFit="1" customWidth="1"/>
  </cols>
  <sheetData>
    <row r="1" spans="1:22" s="85" customFormat="1" ht="18.75">
      <c r="A1" s="255" t="s">
        <v>285</v>
      </c>
      <c r="B1" s="256"/>
      <c r="C1" s="256"/>
      <c r="D1" s="256"/>
      <c r="E1" s="256"/>
      <c r="F1" s="256"/>
      <c r="G1" s="256"/>
      <c r="H1" s="256"/>
      <c r="I1" s="256"/>
      <c r="J1" s="256"/>
      <c r="K1" s="256"/>
      <c r="L1" s="256"/>
      <c r="M1" s="256"/>
      <c r="N1" s="256"/>
      <c r="O1" s="256"/>
      <c r="P1" s="256"/>
      <c r="Q1" s="256"/>
      <c r="R1" s="256"/>
      <c r="S1" s="256"/>
      <c r="T1" s="256"/>
      <c r="U1" s="256"/>
      <c r="V1" s="257"/>
    </row>
    <row r="2" spans="1:22" s="85" customFormat="1" ht="18.75">
      <c r="A2" s="259" t="s">
        <v>286</v>
      </c>
      <c r="B2" s="260"/>
      <c r="C2" s="260"/>
      <c r="D2" s="260"/>
      <c r="E2" s="260"/>
      <c r="F2" s="260"/>
      <c r="G2" s="260"/>
      <c r="H2" s="260"/>
      <c r="I2" s="260"/>
      <c r="J2" s="260"/>
      <c r="K2" s="260"/>
      <c r="L2" s="260"/>
      <c r="M2" s="260"/>
      <c r="N2" s="260"/>
      <c r="O2" s="260"/>
      <c r="P2" s="260"/>
      <c r="Q2" s="260"/>
      <c r="R2" s="260"/>
      <c r="S2" s="260"/>
      <c r="T2" s="260"/>
      <c r="U2" s="260"/>
      <c r="V2" s="261"/>
    </row>
    <row r="3" spans="1:22" s="85" customFormat="1" ht="19.5" thickBot="1">
      <c r="A3" s="262" t="s">
        <v>312</v>
      </c>
      <c r="B3" s="263"/>
      <c r="C3" s="263"/>
      <c r="D3" s="263"/>
      <c r="E3" s="263"/>
      <c r="F3" s="263"/>
      <c r="G3" s="263"/>
      <c r="H3" s="263"/>
      <c r="I3" s="263"/>
      <c r="J3" s="263"/>
      <c r="K3" s="263"/>
      <c r="L3" s="263"/>
      <c r="M3" s="263"/>
      <c r="N3" s="263"/>
      <c r="O3" s="263"/>
      <c r="P3" s="263"/>
      <c r="Q3" s="263"/>
      <c r="R3" s="263"/>
      <c r="S3" s="263"/>
      <c r="T3" s="263"/>
      <c r="U3" s="263"/>
      <c r="V3" s="264"/>
    </row>
    <row r="4" spans="1:22" s="85" customFormat="1" ht="19.5" thickTop="1">
      <c r="A4" s="80" t="s">
        <v>0</v>
      </c>
      <c r="B4" s="81"/>
      <c r="C4" s="82"/>
      <c r="D4" s="82"/>
      <c r="E4" s="82"/>
      <c r="F4" s="82"/>
      <c r="G4" s="82"/>
      <c r="H4" s="82"/>
      <c r="I4" s="82"/>
      <c r="J4" s="82"/>
      <c r="K4" s="81"/>
      <c r="L4" s="81"/>
      <c r="M4" s="81"/>
      <c r="N4" s="81"/>
      <c r="O4" s="81"/>
      <c r="P4" s="83"/>
      <c r="Q4" s="84" t="s">
        <v>1</v>
      </c>
      <c r="R4" s="81"/>
      <c r="S4" s="81"/>
      <c r="T4" s="81"/>
      <c r="U4" s="81"/>
      <c r="V4" s="86"/>
    </row>
    <row r="5" spans="1:22" ht="16.5">
      <c r="A5" s="1"/>
      <c r="B5" s="2" t="s">
        <v>2</v>
      </c>
      <c r="C5" s="3"/>
      <c r="D5" s="3"/>
      <c r="E5" s="258" t="s">
        <v>313</v>
      </c>
      <c r="F5" s="258"/>
      <c r="G5" s="258"/>
      <c r="H5" s="258"/>
      <c r="I5" s="258"/>
      <c r="J5" s="3"/>
      <c r="K5" s="258" t="s">
        <v>314</v>
      </c>
      <c r="L5" s="258"/>
      <c r="M5" s="258"/>
      <c r="N5" s="258"/>
      <c r="O5" s="258"/>
      <c r="P5" s="4"/>
      <c r="Q5" s="5"/>
      <c r="R5" s="3"/>
      <c r="S5" s="6"/>
      <c r="T5" s="28" t="s">
        <v>287</v>
      </c>
      <c r="U5" s="9"/>
      <c r="V5" s="137" t="s">
        <v>288</v>
      </c>
    </row>
    <row r="6" spans="1:22" ht="16.5">
      <c r="A6" s="8"/>
      <c r="B6" s="9" t="s">
        <v>4</v>
      </c>
      <c r="C6" s="10" t="s">
        <v>5</v>
      </c>
      <c r="D6" s="10"/>
      <c r="E6" s="135" t="s">
        <v>6</v>
      </c>
      <c r="F6" s="136"/>
      <c r="G6" s="135" t="s">
        <v>7</v>
      </c>
      <c r="H6" s="2"/>
      <c r="I6" s="135" t="s">
        <v>8</v>
      </c>
      <c r="J6" s="9"/>
      <c r="K6" s="135" t="s">
        <v>6</v>
      </c>
      <c r="L6" s="136"/>
      <c r="M6" s="135" t="s">
        <v>7</v>
      </c>
      <c r="N6" s="2"/>
      <c r="O6" s="135" t="s">
        <v>8</v>
      </c>
      <c r="P6" s="11"/>
      <c r="Q6" s="17" t="s">
        <v>11</v>
      </c>
      <c r="R6" s="18" t="s">
        <v>12</v>
      </c>
      <c r="S6" s="6"/>
      <c r="T6" s="139" t="s">
        <v>315</v>
      </c>
      <c r="U6" s="9"/>
      <c r="V6" s="138" t="s">
        <v>310</v>
      </c>
    </row>
    <row r="7" spans="1:22" ht="16.5">
      <c r="A7" s="210"/>
      <c r="B7" s="2" t="s">
        <v>290</v>
      </c>
      <c r="C7" s="7" t="s">
        <v>297</v>
      </c>
      <c r="D7" s="10"/>
      <c r="E7" s="211">
        <v>1333889.33</v>
      </c>
      <c r="F7" s="211"/>
      <c r="G7" s="211">
        <v>1333888.01</v>
      </c>
      <c r="H7" s="212"/>
      <c r="I7" s="211">
        <f>E7-G7</f>
        <v>1.3200000000651926</v>
      </c>
      <c r="J7" s="213"/>
      <c r="K7" s="211">
        <v>1333889.33</v>
      </c>
      <c r="L7" s="211"/>
      <c r="M7" s="211">
        <v>1333888.01</v>
      </c>
      <c r="N7" s="212"/>
      <c r="O7" s="211">
        <f>K7-M7</f>
        <v>1.3200000000651926</v>
      </c>
      <c r="P7" s="11"/>
      <c r="Q7" s="17"/>
      <c r="R7" s="18"/>
      <c r="S7" s="6"/>
      <c r="T7" s="208"/>
      <c r="U7" s="9"/>
      <c r="V7" s="209"/>
    </row>
    <row r="8" spans="1:24" ht="16.5">
      <c r="A8" s="8"/>
      <c r="B8" s="12" t="s">
        <v>9</v>
      </c>
      <c r="C8" s="13" t="s">
        <v>10</v>
      </c>
      <c r="D8" s="13"/>
      <c r="E8" s="214">
        <v>1001935.48</v>
      </c>
      <c r="F8" s="14"/>
      <c r="G8" s="215">
        <f>742443.67</f>
        <v>742443.67</v>
      </c>
      <c r="H8" s="15"/>
      <c r="I8" s="215">
        <f>E8-G8</f>
        <v>259491.80999999994</v>
      </c>
      <c r="J8" s="13"/>
      <c r="K8" s="214">
        <v>1001935.48</v>
      </c>
      <c r="L8" s="14"/>
      <c r="M8" s="215">
        <v>660282.03</v>
      </c>
      <c r="N8" s="15"/>
      <c r="O8" s="215">
        <f>K8-M8</f>
        <v>341653.44999999995</v>
      </c>
      <c r="P8" s="16"/>
      <c r="Q8" s="17" t="s">
        <v>15</v>
      </c>
      <c r="R8" s="20" t="s">
        <v>16</v>
      </c>
      <c r="S8" s="7"/>
      <c r="T8" s="19"/>
      <c r="U8" s="7"/>
      <c r="V8" s="233"/>
      <c r="X8" s="76"/>
    </row>
    <row r="9" spans="1:24" ht="17.25" thickBot="1">
      <c r="A9" s="8"/>
      <c r="B9" s="12"/>
      <c r="C9" s="13"/>
      <c r="D9" s="13"/>
      <c r="E9" s="216">
        <f>SUM(E7:E8)</f>
        <v>2335824.81</v>
      </c>
      <c r="F9" s="14"/>
      <c r="G9" s="217">
        <f>SUM(G7:G8)</f>
        <v>2076331.6800000002</v>
      </c>
      <c r="H9" s="15"/>
      <c r="I9" s="217">
        <f>SUM(I7:I8)</f>
        <v>259493.13</v>
      </c>
      <c r="J9" s="13"/>
      <c r="K9" s="216">
        <f>SUM(K7:K8)</f>
        <v>2335824.81</v>
      </c>
      <c r="L9" s="14"/>
      <c r="M9" s="217">
        <f>SUM(M7:M8)</f>
        <v>1994170.04</v>
      </c>
      <c r="N9" s="15"/>
      <c r="O9" s="217">
        <f>SUM(O7:O8)</f>
        <v>341654.77</v>
      </c>
      <c r="P9" s="16"/>
      <c r="Q9" s="17"/>
      <c r="R9" s="20"/>
      <c r="S9" s="7"/>
      <c r="T9" s="112">
        <v>20552692.3</v>
      </c>
      <c r="U9" s="7"/>
      <c r="V9" s="234">
        <v>20552692.3</v>
      </c>
      <c r="X9" s="76"/>
    </row>
    <row r="10" spans="1:30" ht="17.25" thickTop="1">
      <c r="A10" s="8"/>
      <c r="B10" s="9" t="s">
        <v>13</v>
      </c>
      <c r="C10" s="10" t="s">
        <v>14</v>
      </c>
      <c r="D10" s="10"/>
      <c r="E10" s="10"/>
      <c r="F10" s="10"/>
      <c r="G10" s="10"/>
      <c r="H10" s="10"/>
      <c r="I10" s="10"/>
      <c r="J10" s="10"/>
      <c r="K10" s="10"/>
      <c r="L10" s="10"/>
      <c r="M10" s="10"/>
      <c r="N10" s="10"/>
      <c r="O10" s="10"/>
      <c r="P10" s="16"/>
      <c r="Q10" s="17"/>
      <c r="R10" s="13"/>
      <c r="S10" s="7"/>
      <c r="T10" s="22"/>
      <c r="U10" s="7"/>
      <c r="V10" s="235"/>
      <c r="X10" s="76"/>
      <c r="Y10" s="76"/>
      <c r="Z10" s="76"/>
      <c r="AB10" s="76"/>
      <c r="AD10" s="76"/>
    </row>
    <row r="11" spans="1:22" ht="16.5">
      <c r="A11" s="8"/>
      <c r="B11" s="9" t="s">
        <v>17</v>
      </c>
      <c r="C11" s="20" t="s">
        <v>18</v>
      </c>
      <c r="D11" s="20"/>
      <c r="E11" s="30"/>
      <c r="F11" s="20"/>
      <c r="G11" s="30"/>
      <c r="H11" s="20"/>
      <c r="I11" s="30"/>
      <c r="J11" s="20"/>
      <c r="K11" s="30"/>
      <c r="L11" s="20"/>
      <c r="M11" s="30"/>
      <c r="N11" s="20"/>
      <c r="O11" s="30"/>
      <c r="P11" s="11"/>
      <c r="Q11" s="17" t="s">
        <v>17</v>
      </c>
      <c r="R11" s="20" t="s">
        <v>20</v>
      </c>
      <c r="S11" s="7"/>
      <c r="T11" s="22"/>
      <c r="U11" s="7"/>
      <c r="V11" s="235"/>
    </row>
    <row r="12" spans="1:25" ht="16.5">
      <c r="A12" s="8"/>
      <c r="B12" s="12"/>
      <c r="C12" s="13" t="s">
        <v>19</v>
      </c>
      <c r="D12" s="13"/>
      <c r="E12" s="140">
        <v>11522671.6</v>
      </c>
      <c r="F12" s="140"/>
      <c r="G12" s="140">
        <v>0</v>
      </c>
      <c r="H12" s="140"/>
      <c r="I12" s="140">
        <f>E12-G12</f>
        <v>11522671.6</v>
      </c>
      <c r="J12" s="198"/>
      <c r="K12" s="140">
        <v>11522671.6</v>
      </c>
      <c r="L12" s="140"/>
      <c r="M12" s="140">
        <v>0</v>
      </c>
      <c r="N12" s="140"/>
      <c r="O12" s="140">
        <f>K12-M12</f>
        <v>11522671.6</v>
      </c>
      <c r="P12" s="21"/>
      <c r="Q12" s="17"/>
      <c r="R12" s="13" t="s">
        <v>21</v>
      </c>
      <c r="S12" s="7"/>
      <c r="T12" s="22">
        <v>2720732.65</v>
      </c>
      <c r="U12" s="7"/>
      <c r="V12" s="235">
        <v>2720732.65</v>
      </c>
      <c r="X12" s="76"/>
      <c r="Y12" s="76"/>
    </row>
    <row r="13" spans="1:25" ht="16.5">
      <c r="A13" s="8"/>
      <c r="B13" s="12"/>
      <c r="C13" s="13" t="s">
        <v>187</v>
      </c>
      <c r="D13" s="13"/>
      <c r="E13" s="140">
        <v>1998806.2</v>
      </c>
      <c r="F13" s="140"/>
      <c r="G13" s="140">
        <v>1261101.81</v>
      </c>
      <c r="H13" s="140"/>
      <c r="I13" s="140">
        <f aca="true" t="shared" si="0" ref="I13:I23">E13-G13</f>
        <v>737704.3899999999</v>
      </c>
      <c r="J13" s="198"/>
      <c r="K13" s="140">
        <v>1414740.53</v>
      </c>
      <c r="L13" s="140"/>
      <c r="M13" s="140">
        <v>1227998.94</v>
      </c>
      <c r="N13" s="140"/>
      <c r="O13" s="140">
        <f aca="true" t="shared" si="1" ref="O13:O23">K13-M13</f>
        <v>186741.59000000008</v>
      </c>
      <c r="P13" s="21"/>
      <c r="Q13" s="17"/>
      <c r="R13" s="13" t="s">
        <v>23</v>
      </c>
      <c r="S13" s="7"/>
      <c r="T13" s="22">
        <v>10252554.22</v>
      </c>
      <c r="U13" s="7"/>
      <c r="V13" s="235">
        <v>10776529.36</v>
      </c>
      <c r="X13" s="76"/>
      <c r="Y13" s="76"/>
    </row>
    <row r="14" spans="1:25" ht="17.25" thickBot="1">
      <c r="A14" s="8"/>
      <c r="B14" s="12"/>
      <c r="C14" s="13" t="s">
        <v>197</v>
      </c>
      <c r="D14" s="13"/>
      <c r="E14" s="140">
        <v>5930317.62</v>
      </c>
      <c r="F14" s="140"/>
      <c r="G14" s="140">
        <v>4876451.17</v>
      </c>
      <c r="H14" s="140"/>
      <c r="I14" s="140">
        <f t="shared" si="0"/>
        <v>1053866.4500000002</v>
      </c>
      <c r="J14" s="198"/>
      <c r="K14" s="140">
        <v>5930317.62</v>
      </c>
      <c r="L14" s="140"/>
      <c r="M14" s="140">
        <v>4674716.57</v>
      </c>
      <c r="N14" s="140"/>
      <c r="O14" s="140">
        <f t="shared" si="1"/>
        <v>1255601.0499999998</v>
      </c>
      <c r="P14" s="21"/>
      <c r="Q14" s="17"/>
      <c r="R14" s="13"/>
      <c r="S14" s="7"/>
      <c r="T14" s="23">
        <f>SUM(T12:T13)</f>
        <v>12973286.870000001</v>
      </c>
      <c r="U14" s="7"/>
      <c r="V14" s="236">
        <f>SUM(V12:V13)</f>
        <v>13497262.01</v>
      </c>
      <c r="X14" s="76"/>
      <c r="Y14" s="76"/>
    </row>
    <row r="15" spans="1:25" ht="17.25" thickTop="1">
      <c r="A15" s="8"/>
      <c r="B15" s="12"/>
      <c r="C15" s="13" t="s">
        <v>188</v>
      </c>
      <c r="D15" s="13"/>
      <c r="E15" s="140">
        <v>272059.99</v>
      </c>
      <c r="F15" s="140"/>
      <c r="G15" s="199">
        <v>125728.91</v>
      </c>
      <c r="H15" s="140"/>
      <c r="I15" s="140">
        <f t="shared" si="0"/>
        <v>146331.08</v>
      </c>
      <c r="J15" s="198"/>
      <c r="K15" s="140">
        <v>272059.99</v>
      </c>
      <c r="L15" s="140"/>
      <c r="M15" s="199">
        <v>107172.04</v>
      </c>
      <c r="N15" s="140"/>
      <c r="O15" s="140">
        <f t="shared" si="1"/>
        <v>164887.95</v>
      </c>
      <c r="P15" s="21"/>
      <c r="Q15" s="17"/>
      <c r="R15" s="13"/>
      <c r="S15" s="7"/>
      <c r="T15" s="22"/>
      <c r="U15" s="7"/>
      <c r="V15" s="235"/>
      <c r="X15" s="76"/>
      <c r="Y15" s="76"/>
    </row>
    <row r="16" spans="1:25" ht="16.5">
      <c r="A16" s="8"/>
      <c r="B16" s="12"/>
      <c r="C16" s="13" t="s">
        <v>22</v>
      </c>
      <c r="D16" s="13"/>
      <c r="E16" s="140">
        <v>29722410.63</v>
      </c>
      <c r="F16" s="140"/>
      <c r="G16" s="140">
        <v>24564482.03</v>
      </c>
      <c r="H16" s="140"/>
      <c r="I16" s="140">
        <f t="shared" si="0"/>
        <v>5157928.599999998</v>
      </c>
      <c r="J16" s="198"/>
      <c r="K16" s="140">
        <v>29722410.63</v>
      </c>
      <c r="L16" s="140"/>
      <c r="M16" s="140">
        <v>23989106.17</v>
      </c>
      <c r="N16" s="140"/>
      <c r="O16" s="140">
        <f t="shared" si="1"/>
        <v>5733304.459999997</v>
      </c>
      <c r="P16" s="21"/>
      <c r="Q16" s="17" t="s">
        <v>27</v>
      </c>
      <c r="R16" s="20" t="s">
        <v>28</v>
      </c>
      <c r="S16" s="7"/>
      <c r="T16" s="110"/>
      <c r="U16" s="7"/>
      <c r="V16" s="237"/>
      <c r="X16" s="76"/>
      <c r="Y16" s="76"/>
    </row>
    <row r="17" spans="1:25" ht="17.25" thickBot="1">
      <c r="A17" s="8"/>
      <c r="B17" s="12"/>
      <c r="C17" s="13" t="s">
        <v>189</v>
      </c>
      <c r="D17" s="13"/>
      <c r="E17" s="140">
        <v>302089.87</v>
      </c>
      <c r="F17" s="140"/>
      <c r="G17" s="140">
        <v>284009.75</v>
      </c>
      <c r="H17" s="140"/>
      <c r="I17" s="140">
        <f t="shared" si="0"/>
        <v>18080.119999999995</v>
      </c>
      <c r="J17" s="198"/>
      <c r="K17" s="140">
        <v>302089.87</v>
      </c>
      <c r="L17" s="140"/>
      <c r="M17" s="140">
        <v>277695.43</v>
      </c>
      <c r="N17" s="140"/>
      <c r="O17" s="140">
        <f t="shared" si="1"/>
        <v>24394.440000000002</v>
      </c>
      <c r="P17" s="21"/>
      <c r="Q17" s="17"/>
      <c r="R17" s="27" t="s">
        <v>251</v>
      </c>
      <c r="S17" s="7"/>
      <c r="T17" s="111">
        <v>-5668462.04</v>
      </c>
      <c r="U17" s="7"/>
      <c r="V17" s="238">
        <v>-5051868.03</v>
      </c>
      <c r="X17" s="76"/>
      <c r="Y17" s="76"/>
    </row>
    <row r="18" spans="1:25" ht="18" thickBot="1" thickTop="1">
      <c r="A18" s="8"/>
      <c r="B18" s="12"/>
      <c r="C18" s="13" t="s">
        <v>190</v>
      </c>
      <c r="D18" s="13"/>
      <c r="E18" s="140">
        <v>492860.78</v>
      </c>
      <c r="F18" s="140"/>
      <c r="G18" s="140">
        <v>350348.58</v>
      </c>
      <c r="H18" s="140"/>
      <c r="I18" s="140">
        <f t="shared" si="0"/>
        <v>142512.2</v>
      </c>
      <c r="J18" s="198"/>
      <c r="K18" s="140">
        <v>484022.64</v>
      </c>
      <c r="L18" s="140"/>
      <c r="M18" s="140">
        <v>324211.6</v>
      </c>
      <c r="N18" s="140"/>
      <c r="O18" s="140">
        <f t="shared" si="1"/>
        <v>159811.04000000004</v>
      </c>
      <c r="P18" s="21"/>
      <c r="Q18" s="17"/>
      <c r="R18" s="32" t="s">
        <v>32</v>
      </c>
      <c r="S18" s="7"/>
      <c r="T18" s="109">
        <f>T9+T14+T17</f>
        <v>27857517.130000003</v>
      </c>
      <c r="U18" s="7"/>
      <c r="V18" s="239">
        <f>V9+V14+V17</f>
        <v>28998086.28</v>
      </c>
      <c r="X18" s="76"/>
      <c r="Y18" s="76"/>
    </row>
    <row r="19" spans="1:25" ht="17.25" thickTop="1">
      <c r="A19" s="8"/>
      <c r="B19" s="12"/>
      <c r="C19" s="13" t="s">
        <v>191</v>
      </c>
      <c r="D19" s="13"/>
      <c r="E19" s="140">
        <v>2200141.85</v>
      </c>
      <c r="F19" s="140"/>
      <c r="G19" s="140">
        <v>1704718.77</v>
      </c>
      <c r="H19" s="140"/>
      <c r="I19" s="140">
        <f t="shared" si="0"/>
        <v>495423.0800000001</v>
      </c>
      <c r="J19" s="198"/>
      <c r="K19" s="140">
        <v>2200141.85</v>
      </c>
      <c r="L19" s="140"/>
      <c r="M19" s="140">
        <v>1620975.21</v>
      </c>
      <c r="N19" s="140"/>
      <c r="O19" s="140">
        <f t="shared" si="1"/>
        <v>579166.6400000001</v>
      </c>
      <c r="P19" s="21"/>
      <c r="Q19" s="17"/>
      <c r="R19" s="20"/>
      <c r="S19" s="7"/>
      <c r="T19" s="110"/>
      <c r="U19" s="7"/>
      <c r="V19" s="237"/>
      <c r="X19" s="76"/>
      <c r="Y19" s="76"/>
    </row>
    <row r="20" spans="1:25" ht="16.5">
      <c r="A20" s="8"/>
      <c r="B20" s="12"/>
      <c r="C20" s="13" t="s">
        <v>24</v>
      </c>
      <c r="D20" s="13"/>
      <c r="E20" s="140">
        <v>1609792.58</v>
      </c>
      <c r="F20" s="140"/>
      <c r="G20" s="140">
        <v>1539465.04</v>
      </c>
      <c r="H20" s="140"/>
      <c r="I20" s="140">
        <f t="shared" si="0"/>
        <v>70327.54000000004</v>
      </c>
      <c r="J20" s="198"/>
      <c r="K20" s="140">
        <v>1598582.9</v>
      </c>
      <c r="L20" s="140"/>
      <c r="M20" s="140">
        <v>1515512.8</v>
      </c>
      <c r="N20" s="140"/>
      <c r="O20" s="140">
        <f t="shared" si="1"/>
        <v>83070.09999999986</v>
      </c>
      <c r="P20" s="21"/>
      <c r="Q20" s="26"/>
      <c r="R20" s="77"/>
      <c r="S20" s="77"/>
      <c r="T20" s="77"/>
      <c r="U20" s="77"/>
      <c r="V20" s="79"/>
      <c r="X20" s="76"/>
      <c r="Y20" s="76"/>
    </row>
    <row r="21" spans="1:25" ht="16.5">
      <c r="A21" s="8"/>
      <c r="B21" s="12"/>
      <c r="C21" s="13" t="s">
        <v>25</v>
      </c>
      <c r="D21" s="13"/>
      <c r="E21" s="140">
        <v>1059145.31</v>
      </c>
      <c r="F21" s="140"/>
      <c r="G21" s="200">
        <v>1059145.06</v>
      </c>
      <c r="H21" s="140"/>
      <c r="I21" s="140">
        <f t="shared" si="0"/>
        <v>0.25</v>
      </c>
      <c r="J21" s="198"/>
      <c r="K21" s="140">
        <v>1059145.31</v>
      </c>
      <c r="L21" s="140"/>
      <c r="M21" s="200">
        <v>1059145.06</v>
      </c>
      <c r="N21" s="140"/>
      <c r="O21" s="140">
        <f t="shared" si="1"/>
        <v>0.25</v>
      </c>
      <c r="P21" s="25"/>
      <c r="Q21" s="7"/>
      <c r="R21" s="77"/>
      <c r="S21" s="77"/>
      <c r="T21" s="77"/>
      <c r="U21" s="77"/>
      <c r="V21" s="79"/>
      <c r="X21" s="76"/>
      <c r="Y21" s="76"/>
    </row>
    <row r="22" spans="1:29" ht="16.5">
      <c r="A22" s="8"/>
      <c r="B22" s="12"/>
      <c r="C22" s="13" t="s">
        <v>26</v>
      </c>
      <c r="D22" s="13"/>
      <c r="E22" s="140">
        <v>1279719.73</v>
      </c>
      <c r="F22" s="140"/>
      <c r="G22" s="140">
        <v>1271917.68</v>
      </c>
      <c r="H22" s="140"/>
      <c r="I22" s="140">
        <f t="shared" si="0"/>
        <v>7802.050000000047</v>
      </c>
      <c r="J22" s="198"/>
      <c r="K22" s="140">
        <v>1266299.98</v>
      </c>
      <c r="L22" s="140"/>
      <c r="M22" s="140">
        <v>1257274.08</v>
      </c>
      <c r="N22" s="140"/>
      <c r="O22" s="140">
        <f t="shared" si="1"/>
        <v>9025.899999999907</v>
      </c>
      <c r="P22" s="21"/>
      <c r="Q22" s="7"/>
      <c r="R22" s="7"/>
      <c r="S22" s="7"/>
      <c r="T22" s="7"/>
      <c r="U22" s="7"/>
      <c r="V22" s="240"/>
      <c r="X22" s="76"/>
      <c r="Y22" s="76"/>
      <c r="AA22" s="76"/>
      <c r="AC22" s="76"/>
    </row>
    <row r="23" spans="1:25" ht="16.5">
      <c r="A23" s="8"/>
      <c r="B23" s="9" t="s">
        <v>29</v>
      </c>
      <c r="C23" s="13" t="s">
        <v>30</v>
      </c>
      <c r="D23" s="13"/>
      <c r="E23" s="140">
        <v>4487237.47</v>
      </c>
      <c r="F23" s="140"/>
      <c r="G23" s="140">
        <v>0</v>
      </c>
      <c r="H23" s="140"/>
      <c r="I23" s="140">
        <f t="shared" si="0"/>
        <v>4487237.47</v>
      </c>
      <c r="J23" s="198"/>
      <c r="K23" s="140">
        <f>2553535.97+2306053.69</f>
        <v>4859589.66</v>
      </c>
      <c r="L23" s="140"/>
      <c r="M23" s="140">
        <v>0</v>
      </c>
      <c r="N23" s="140"/>
      <c r="O23" s="140">
        <f t="shared" si="1"/>
        <v>4859589.66</v>
      </c>
      <c r="P23" s="21"/>
      <c r="Q23" s="26" t="s">
        <v>4</v>
      </c>
      <c r="R23" s="20" t="s">
        <v>36</v>
      </c>
      <c r="S23" s="7"/>
      <c r="T23" s="7"/>
      <c r="U23" s="7"/>
      <c r="V23" s="240"/>
      <c r="X23" s="76"/>
      <c r="Y23" s="76"/>
    </row>
    <row r="24" spans="1:22" ht="17.25" thickBot="1">
      <c r="A24" s="8"/>
      <c r="B24" s="9"/>
      <c r="C24" s="28" t="s">
        <v>31</v>
      </c>
      <c r="D24" s="28"/>
      <c r="E24" s="201">
        <f>SUM(E12:E23)</f>
        <v>60877253.62999999</v>
      </c>
      <c r="F24" s="202"/>
      <c r="G24" s="201">
        <f>SUM(G12:G23)</f>
        <v>37037368.800000004</v>
      </c>
      <c r="H24" s="202"/>
      <c r="I24" s="201">
        <f>SUM(I12:I23)</f>
        <v>23839884.829999994</v>
      </c>
      <c r="J24" s="203"/>
      <c r="K24" s="201">
        <f>SUM(K12:K23)</f>
        <v>60632072.58</v>
      </c>
      <c r="L24" s="202"/>
      <c r="M24" s="201">
        <f>SUM(M12:M23)</f>
        <v>36053807.900000006</v>
      </c>
      <c r="N24" s="202"/>
      <c r="O24" s="201">
        <f>SUM(O12:O23)</f>
        <v>24578264.679999996</v>
      </c>
      <c r="P24" s="16"/>
      <c r="Q24" s="7"/>
      <c r="R24" s="7" t="s">
        <v>38</v>
      </c>
      <c r="S24" s="7"/>
      <c r="T24" s="7"/>
      <c r="U24" s="7"/>
      <c r="V24" s="240"/>
    </row>
    <row r="25" spans="1:22" ht="18" thickBot="1" thickTop="1">
      <c r="A25" s="8"/>
      <c r="B25" s="9" t="s">
        <v>33</v>
      </c>
      <c r="C25" s="20" t="s">
        <v>34</v>
      </c>
      <c r="D25" s="20"/>
      <c r="E25" s="30"/>
      <c r="F25" s="30"/>
      <c r="G25" s="30"/>
      <c r="H25" s="20"/>
      <c r="I25" s="30"/>
      <c r="J25" s="20"/>
      <c r="K25" s="30"/>
      <c r="L25" s="30"/>
      <c r="M25" s="30"/>
      <c r="N25" s="20"/>
      <c r="O25" s="30"/>
      <c r="P25" s="31"/>
      <c r="Q25" s="7"/>
      <c r="R25" s="7" t="s">
        <v>39</v>
      </c>
      <c r="S25" s="7"/>
      <c r="T25" s="112">
        <v>142445.08</v>
      </c>
      <c r="U25" s="7"/>
      <c r="V25" s="234">
        <v>129093.97</v>
      </c>
    </row>
    <row r="26" spans="1:22" ht="17.25" thickTop="1">
      <c r="A26" s="8"/>
      <c r="B26" s="9"/>
      <c r="C26" s="20" t="s">
        <v>35</v>
      </c>
      <c r="D26" s="20"/>
      <c r="E26" s="20"/>
      <c r="F26" s="20"/>
      <c r="G26" s="20"/>
      <c r="H26" s="20"/>
      <c r="I26" s="20"/>
      <c r="J26" s="20"/>
      <c r="K26" s="20"/>
      <c r="L26" s="20"/>
      <c r="M26" s="20"/>
      <c r="N26" s="20"/>
      <c r="O26" s="20"/>
      <c r="P26" s="21"/>
      <c r="Q26" s="26" t="s">
        <v>42</v>
      </c>
      <c r="R26" s="20" t="s">
        <v>43</v>
      </c>
      <c r="S26" s="7"/>
      <c r="T26" s="113"/>
      <c r="U26" s="7"/>
      <c r="V26" s="241"/>
    </row>
    <row r="27" spans="1:22" ht="16.5">
      <c r="A27" s="8"/>
      <c r="B27" s="12"/>
      <c r="C27" s="13" t="s">
        <v>37</v>
      </c>
      <c r="D27" s="13"/>
      <c r="E27" s="19"/>
      <c r="F27" s="7"/>
      <c r="G27" s="19">
        <v>105902</v>
      </c>
      <c r="H27" s="7"/>
      <c r="I27" s="19"/>
      <c r="J27" s="13"/>
      <c r="K27" s="19"/>
      <c r="L27" s="7"/>
      <c r="M27" s="19">
        <v>105902</v>
      </c>
      <c r="N27" s="7"/>
      <c r="O27" s="19"/>
      <c r="P27" s="31"/>
      <c r="Q27" s="17" t="s">
        <v>15</v>
      </c>
      <c r="R27" s="20" t="s">
        <v>44</v>
      </c>
      <c r="S27" s="7"/>
      <c r="T27" s="7"/>
      <c r="U27" s="7"/>
      <c r="V27" s="240"/>
    </row>
    <row r="28" spans="1:22" ht="17.25" thickBot="1">
      <c r="A28" s="8"/>
      <c r="B28" s="12"/>
      <c r="C28" s="20" t="s">
        <v>40</v>
      </c>
      <c r="D28" s="20"/>
      <c r="E28" s="22"/>
      <c r="F28" s="19"/>
      <c r="G28" s="33">
        <v>0</v>
      </c>
      <c r="H28" s="19"/>
      <c r="I28" s="22">
        <f>G27-G28</f>
        <v>105902</v>
      </c>
      <c r="J28" s="20"/>
      <c r="K28" s="22"/>
      <c r="L28" s="19"/>
      <c r="M28" s="33">
        <v>0</v>
      </c>
      <c r="N28" s="19"/>
      <c r="O28" s="22">
        <f>M27-M28</f>
        <v>105902</v>
      </c>
      <c r="P28" s="21"/>
      <c r="Q28" s="7"/>
      <c r="R28" s="7" t="s">
        <v>293</v>
      </c>
      <c r="S28" s="7"/>
      <c r="T28" s="112">
        <v>606106.77</v>
      </c>
      <c r="U28" s="7"/>
      <c r="V28" s="234">
        <v>907156.99</v>
      </c>
    </row>
    <row r="29" spans="1:22" ht="17.25" thickTop="1">
      <c r="A29" s="8"/>
      <c r="B29" s="12"/>
      <c r="C29" s="36" t="s">
        <v>298</v>
      </c>
      <c r="D29" s="20"/>
      <c r="E29" s="22"/>
      <c r="F29" s="19"/>
      <c r="G29" s="22"/>
      <c r="H29" s="19"/>
      <c r="I29" s="33">
        <v>17875</v>
      </c>
      <c r="J29" s="20"/>
      <c r="K29" s="22"/>
      <c r="L29" s="19"/>
      <c r="M29" s="22"/>
      <c r="N29" s="19"/>
      <c r="O29" s="33">
        <v>17875</v>
      </c>
      <c r="P29" s="21"/>
      <c r="Q29" s="7"/>
      <c r="R29" s="7"/>
      <c r="S29" s="7"/>
      <c r="T29" s="19"/>
      <c r="U29" s="7"/>
      <c r="V29" s="233"/>
    </row>
    <row r="30" spans="1:22" ht="17.25" thickBot="1">
      <c r="A30" s="8"/>
      <c r="B30" s="12"/>
      <c r="C30" s="20" t="s">
        <v>41</v>
      </c>
      <c r="D30" s="20"/>
      <c r="E30" s="7"/>
      <c r="F30" s="7"/>
      <c r="G30" s="7"/>
      <c r="H30" s="7"/>
      <c r="I30" s="109">
        <f>I28+I24+I29</f>
        <v>23963661.829999994</v>
      </c>
      <c r="J30" s="20"/>
      <c r="K30" s="7"/>
      <c r="L30" s="7"/>
      <c r="M30" s="7"/>
      <c r="N30" s="7"/>
      <c r="O30" s="109">
        <f>O28+O24+O29</f>
        <v>24702041.679999996</v>
      </c>
      <c r="P30" s="21"/>
      <c r="Q30" s="17"/>
      <c r="R30" s="20"/>
      <c r="S30" s="7"/>
      <c r="T30" s="13"/>
      <c r="U30" s="7"/>
      <c r="V30" s="242"/>
    </row>
    <row r="31" spans="1:22" ht="17.25" thickTop="1">
      <c r="A31" s="8"/>
      <c r="B31" s="12"/>
      <c r="C31" s="20"/>
      <c r="D31" s="20"/>
      <c r="E31" s="7"/>
      <c r="F31" s="7"/>
      <c r="G31" s="19"/>
      <c r="H31" s="7"/>
      <c r="I31" s="22"/>
      <c r="J31" s="20"/>
      <c r="K31" s="7"/>
      <c r="L31" s="7"/>
      <c r="M31" s="19"/>
      <c r="N31" s="7"/>
      <c r="O31" s="22"/>
      <c r="P31" s="21"/>
      <c r="Q31" s="17" t="s">
        <v>17</v>
      </c>
      <c r="R31" s="20" t="s">
        <v>49</v>
      </c>
      <c r="S31" s="7"/>
      <c r="T31" s="13"/>
      <c r="U31" s="7"/>
      <c r="V31" s="242"/>
    </row>
    <row r="32" spans="1:22" ht="16.5">
      <c r="A32" s="8"/>
      <c r="B32" s="12"/>
      <c r="C32" s="20"/>
      <c r="D32" s="20"/>
      <c r="E32" s="7"/>
      <c r="F32" s="7"/>
      <c r="G32" s="19"/>
      <c r="H32" s="7"/>
      <c r="I32" s="22"/>
      <c r="J32" s="20"/>
      <c r="K32" s="7"/>
      <c r="L32" s="7"/>
      <c r="M32" s="19"/>
      <c r="N32" s="7"/>
      <c r="O32" s="22"/>
      <c r="P32" s="21"/>
      <c r="Q32" s="17"/>
      <c r="R32" s="36" t="s">
        <v>51</v>
      </c>
      <c r="S32" s="7"/>
      <c r="T32" s="22">
        <v>1508300.21</v>
      </c>
      <c r="U32" s="7"/>
      <c r="V32" s="235">
        <v>1649660.62</v>
      </c>
    </row>
    <row r="33" spans="1:22" ht="16.5">
      <c r="A33" s="8"/>
      <c r="B33" s="9" t="s">
        <v>45</v>
      </c>
      <c r="C33" s="10" t="s">
        <v>46</v>
      </c>
      <c r="D33" s="20"/>
      <c r="E33" s="7"/>
      <c r="F33" s="7"/>
      <c r="G33" s="19"/>
      <c r="H33" s="7"/>
      <c r="I33" s="22"/>
      <c r="J33" s="20"/>
      <c r="K33" s="7"/>
      <c r="L33" s="7"/>
      <c r="M33" s="19"/>
      <c r="N33" s="7"/>
      <c r="O33" s="22"/>
      <c r="P33" s="21"/>
      <c r="Q33" s="17"/>
      <c r="R33" s="36" t="s">
        <v>299</v>
      </c>
      <c r="S33" s="7"/>
      <c r="T33" s="22">
        <v>62245.85</v>
      </c>
      <c r="U33" s="7"/>
      <c r="V33" s="235">
        <v>97086.94</v>
      </c>
    </row>
    <row r="34" spans="1:22" ht="16.5">
      <c r="A34" s="8"/>
      <c r="B34" s="5" t="s">
        <v>15</v>
      </c>
      <c r="C34" s="18" t="s">
        <v>289</v>
      </c>
      <c r="D34" s="20"/>
      <c r="E34" s="7"/>
      <c r="F34" s="7"/>
      <c r="G34" s="19"/>
      <c r="H34" s="7"/>
      <c r="I34" s="22"/>
      <c r="J34" s="20"/>
      <c r="K34" s="7"/>
      <c r="L34" s="7"/>
      <c r="M34" s="19"/>
      <c r="N34" s="7"/>
      <c r="O34" s="22"/>
      <c r="P34" s="21"/>
      <c r="Q34" s="17"/>
      <c r="R34" s="36" t="s">
        <v>52</v>
      </c>
      <c r="S34" s="7"/>
      <c r="T34" s="22">
        <f>7783.85+12428.29</f>
        <v>20212.14</v>
      </c>
      <c r="U34" s="7"/>
      <c r="V34" s="235">
        <v>65404.03</v>
      </c>
    </row>
    <row r="35" spans="1:22" ht="16.5">
      <c r="A35" s="8"/>
      <c r="B35" s="2" t="s">
        <v>9</v>
      </c>
      <c r="C35" s="7" t="s">
        <v>291</v>
      </c>
      <c r="D35" s="10"/>
      <c r="E35" s="10"/>
      <c r="F35" s="10"/>
      <c r="G35" s="114"/>
      <c r="H35" s="10"/>
      <c r="I35" s="64">
        <v>0</v>
      </c>
      <c r="J35" s="10"/>
      <c r="K35" s="10"/>
      <c r="L35" s="10"/>
      <c r="M35" s="114"/>
      <c r="N35" s="10"/>
      <c r="O35" s="64">
        <v>0</v>
      </c>
      <c r="P35" s="21"/>
      <c r="Q35" s="7"/>
      <c r="R35" s="13" t="s">
        <v>54</v>
      </c>
      <c r="S35" s="7"/>
      <c r="T35" s="22">
        <v>8952.81</v>
      </c>
      <c r="U35" s="7"/>
      <c r="V35" s="235">
        <v>1693.49</v>
      </c>
    </row>
    <row r="36" spans="1:22" ht="17.25" thickBot="1">
      <c r="A36" s="8"/>
      <c r="B36" s="9"/>
      <c r="C36" s="10"/>
      <c r="D36" s="10"/>
      <c r="E36" s="10"/>
      <c r="F36" s="10"/>
      <c r="G36" s="114"/>
      <c r="H36" s="10"/>
      <c r="I36" s="226">
        <v>0</v>
      </c>
      <c r="J36" s="10"/>
      <c r="K36" s="10"/>
      <c r="L36" s="10"/>
      <c r="M36" s="114"/>
      <c r="N36" s="10"/>
      <c r="O36" s="226">
        <v>0</v>
      </c>
      <c r="P36" s="21"/>
      <c r="Q36" s="26"/>
      <c r="R36" s="13" t="s">
        <v>294</v>
      </c>
      <c r="S36" s="7"/>
      <c r="T36" s="22">
        <v>300850.22</v>
      </c>
      <c r="U36" s="7"/>
      <c r="V36" s="235">
        <v>305364.6</v>
      </c>
    </row>
    <row r="37" spans="1:22" ht="17.25" thickTop="1">
      <c r="A37" s="8"/>
      <c r="B37" s="9" t="s">
        <v>47</v>
      </c>
      <c r="C37" s="10" t="s">
        <v>48</v>
      </c>
      <c r="D37" s="10"/>
      <c r="E37" s="10"/>
      <c r="F37" s="10"/>
      <c r="G37" s="114"/>
      <c r="H37" s="10"/>
      <c r="I37" s="204"/>
      <c r="J37" s="10"/>
      <c r="K37" s="10"/>
      <c r="L37" s="10"/>
      <c r="M37" s="114"/>
      <c r="N37" s="10"/>
      <c r="O37" s="204"/>
      <c r="P37" s="21"/>
      <c r="Q37" s="26"/>
      <c r="R37" s="7" t="s">
        <v>57</v>
      </c>
      <c r="S37" s="7"/>
      <c r="T37" s="33">
        <f>193311.35-62245.85</f>
        <v>131065.5</v>
      </c>
      <c r="U37" s="7"/>
      <c r="V37" s="87">
        <f>230011.52-V33</f>
        <v>132924.58</v>
      </c>
    </row>
    <row r="38" spans="1:22" ht="16.5">
      <c r="A38" s="8"/>
      <c r="B38" s="7"/>
      <c r="C38" s="13" t="s">
        <v>50</v>
      </c>
      <c r="D38" s="13"/>
      <c r="E38" s="13"/>
      <c r="F38" s="13"/>
      <c r="G38" s="22">
        <v>17280049.29</v>
      </c>
      <c r="H38" s="13"/>
      <c r="I38" s="22"/>
      <c r="J38" s="13"/>
      <c r="K38" s="13"/>
      <c r="L38" s="13"/>
      <c r="M38" s="22">
        <v>17069917.32</v>
      </c>
      <c r="N38" s="13"/>
      <c r="O38" s="22"/>
      <c r="P38" s="21"/>
      <c r="Q38" s="17"/>
      <c r="R38" s="36"/>
      <c r="S38" s="7"/>
      <c r="T38" s="33">
        <f>SUM(T32:T37)</f>
        <v>2031626.73</v>
      </c>
      <c r="U38" s="7"/>
      <c r="V38" s="87">
        <f>SUM(V32:V37)</f>
        <v>2252134.2600000002</v>
      </c>
    </row>
    <row r="39" spans="1:22" ht="17.25" thickBot="1">
      <c r="A39" s="8"/>
      <c r="B39" s="7"/>
      <c r="C39" s="13" t="s">
        <v>320</v>
      </c>
      <c r="D39" s="13"/>
      <c r="E39" s="13"/>
      <c r="F39" s="13"/>
      <c r="G39" s="22">
        <v>11665813.2</v>
      </c>
      <c r="H39" s="13"/>
      <c r="I39" s="22">
        <f>G38-G39</f>
        <v>5614236.09</v>
      </c>
      <c r="J39" s="13"/>
      <c r="K39" s="13"/>
      <c r="L39" s="13"/>
      <c r="M39" s="22">
        <v>11048731.03</v>
      </c>
      <c r="N39" s="13"/>
      <c r="O39" s="22">
        <f>M38-M39</f>
        <v>6021186.290000001</v>
      </c>
      <c r="P39" s="21"/>
      <c r="Q39" s="17"/>
      <c r="R39" s="36" t="s">
        <v>295</v>
      </c>
      <c r="S39" s="7"/>
      <c r="T39" s="109">
        <f>T28+T38</f>
        <v>2637733.5</v>
      </c>
      <c r="U39" s="7"/>
      <c r="V39" s="239">
        <f>V28+V38</f>
        <v>3159291.25</v>
      </c>
    </row>
    <row r="40" spans="1:22" ht="17.25" thickTop="1">
      <c r="A40" s="8"/>
      <c r="B40" s="7"/>
      <c r="C40" s="13" t="s">
        <v>75</v>
      </c>
      <c r="D40" s="13"/>
      <c r="E40" s="13"/>
      <c r="F40" s="13"/>
      <c r="G40" s="22"/>
      <c r="H40" s="13"/>
      <c r="I40" s="22">
        <v>13315.16</v>
      </c>
      <c r="J40" s="13"/>
      <c r="K40" s="13"/>
      <c r="L40" s="13"/>
      <c r="M40" s="22"/>
      <c r="N40" s="13"/>
      <c r="O40" s="22">
        <v>0</v>
      </c>
      <c r="P40" s="21"/>
      <c r="Q40" s="17"/>
      <c r="R40" s="36"/>
      <c r="S40" s="7"/>
      <c r="T40" s="19"/>
      <c r="U40" s="7"/>
      <c r="V40" s="233"/>
    </row>
    <row r="41" spans="1:22" ht="16.5">
      <c r="A41" s="34"/>
      <c r="B41" s="12"/>
      <c r="C41" s="13" t="s">
        <v>76</v>
      </c>
      <c r="D41" s="13"/>
      <c r="E41" s="13"/>
      <c r="F41" s="13"/>
      <c r="G41" s="22"/>
      <c r="H41" s="13"/>
      <c r="I41" s="22">
        <v>3022.97</v>
      </c>
      <c r="J41" s="13"/>
      <c r="K41" s="13"/>
      <c r="L41" s="13"/>
      <c r="M41" s="22"/>
      <c r="N41" s="13"/>
      <c r="O41" s="22">
        <v>2022.97</v>
      </c>
      <c r="P41" s="31"/>
      <c r="Q41" s="17"/>
      <c r="R41" s="36"/>
      <c r="S41" s="7"/>
      <c r="T41" s="22"/>
      <c r="U41" s="7"/>
      <c r="V41" s="235"/>
    </row>
    <row r="42" spans="1:22" ht="17.25" thickBot="1">
      <c r="A42" s="8"/>
      <c r="B42" s="77"/>
      <c r="C42" s="77"/>
      <c r="D42" s="77"/>
      <c r="E42" s="77"/>
      <c r="F42" s="77"/>
      <c r="G42" s="120"/>
      <c r="H42" s="77"/>
      <c r="I42" s="23">
        <f>SUM(I38:I41)</f>
        <v>5630574.22</v>
      </c>
      <c r="J42" s="77"/>
      <c r="K42" s="77"/>
      <c r="L42" s="77"/>
      <c r="M42" s="120"/>
      <c r="N42" s="77"/>
      <c r="O42" s="23">
        <f>SUM(O38:O41)</f>
        <v>6023209.260000001</v>
      </c>
      <c r="P42" s="31"/>
      <c r="Q42" s="17"/>
      <c r="R42" s="32"/>
      <c r="S42" s="77"/>
      <c r="T42" s="205"/>
      <c r="U42" s="77"/>
      <c r="V42" s="243"/>
    </row>
    <row r="43" spans="1:28" ht="21" thickTop="1">
      <c r="A43" s="8"/>
      <c r="B43" s="9" t="s">
        <v>79</v>
      </c>
      <c r="C43" s="10" t="s">
        <v>53</v>
      </c>
      <c r="D43" s="10"/>
      <c r="E43" s="10"/>
      <c r="F43" s="10"/>
      <c r="G43" s="114"/>
      <c r="H43" s="10"/>
      <c r="I43" s="10"/>
      <c r="J43" s="10"/>
      <c r="K43" s="10"/>
      <c r="L43" s="10"/>
      <c r="M43" s="114"/>
      <c r="N43" s="10"/>
      <c r="O43" s="10"/>
      <c r="P43" s="31"/>
      <c r="Q43" s="7"/>
      <c r="R43" s="32"/>
      <c r="S43" s="7"/>
      <c r="T43" s="22"/>
      <c r="U43" s="7"/>
      <c r="V43" s="235"/>
      <c r="X43" s="78"/>
      <c r="Y43" s="78"/>
      <c r="Z43" s="78"/>
      <c r="AA43" s="78"/>
      <c r="AB43" s="78"/>
    </row>
    <row r="44" spans="1:22" ht="16.5">
      <c r="A44" s="8"/>
      <c r="B44" s="9" t="s">
        <v>29</v>
      </c>
      <c r="C44" s="13" t="s">
        <v>55</v>
      </c>
      <c r="D44" s="13"/>
      <c r="E44" s="13"/>
      <c r="F44" s="13"/>
      <c r="G44" s="22"/>
      <c r="H44" s="13"/>
      <c r="I44" s="22">
        <v>172783.92</v>
      </c>
      <c r="J44" s="13"/>
      <c r="K44" s="13"/>
      <c r="L44" s="13"/>
      <c r="M44" s="22"/>
      <c r="N44" s="13"/>
      <c r="O44" s="22">
        <v>107256.9</v>
      </c>
      <c r="P44" s="31"/>
      <c r="Q44" s="77"/>
      <c r="R44" s="77"/>
      <c r="S44" s="77"/>
      <c r="T44" s="77"/>
      <c r="U44" s="77"/>
      <c r="V44" s="79"/>
    </row>
    <row r="45" spans="1:22" ht="16.5">
      <c r="A45" s="8"/>
      <c r="B45" s="7"/>
      <c r="C45" s="13" t="s">
        <v>56</v>
      </c>
      <c r="D45" s="13"/>
      <c r="E45" s="13"/>
      <c r="F45" s="13"/>
      <c r="G45" s="29"/>
      <c r="H45" s="13"/>
      <c r="I45" s="29">
        <v>611182.61</v>
      </c>
      <c r="J45" s="13"/>
      <c r="K45" s="13"/>
      <c r="L45" s="13"/>
      <c r="M45" s="29"/>
      <c r="N45" s="13"/>
      <c r="O45" s="29">
        <v>1112309.19</v>
      </c>
      <c r="P45" s="35"/>
      <c r="Q45" s="7"/>
      <c r="R45" s="77"/>
      <c r="S45" s="77"/>
      <c r="T45" s="77"/>
      <c r="U45" s="77"/>
      <c r="V45" s="79"/>
    </row>
    <row r="46" spans="1:22" ht="17.25" thickBot="1">
      <c r="A46" s="8"/>
      <c r="B46" s="7"/>
      <c r="C46" s="7"/>
      <c r="D46" s="7"/>
      <c r="E46" s="7"/>
      <c r="F46" s="7"/>
      <c r="G46" s="22"/>
      <c r="H46" s="7"/>
      <c r="I46" s="23">
        <f>SUM(I44:I45)</f>
        <v>783966.53</v>
      </c>
      <c r="J46" s="7"/>
      <c r="K46" s="7"/>
      <c r="L46" s="7"/>
      <c r="M46" s="22"/>
      <c r="N46" s="7"/>
      <c r="O46" s="23">
        <f>SUM(O44:O45)</f>
        <v>1219566.0899999999</v>
      </c>
      <c r="P46" s="21"/>
      <c r="Q46" s="77"/>
      <c r="R46" s="77"/>
      <c r="S46" s="77"/>
      <c r="T46" s="77"/>
      <c r="U46" s="77"/>
      <c r="V46" s="79"/>
    </row>
    <row r="47" spans="1:22" ht="18" thickBot="1" thickTop="1">
      <c r="A47" s="8"/>
      <c r="B47" s="9"/>
      <c r="C47" s="20" t="s">
        <v>292</v>
      </c>
      <c r="D47" s="20"/>
      <c r="E47" s="20"/>
      <c r="F47" s="20"/>
      <c r="G47" s="29"/>
      <c r="H47" s="20"/>
      <c r="I47" s="37">
        <f>I46+I42</f>
        <v>6414540.75</v>
      </c>
      <c r="J47" s="20"/>
      <c r="K47" s="20"/>
      <c r="L47" s="20"/>
      <c r="M47" s="29"/>
      <c r="N47" s="20"/>
      <c r="O47" s="37">
        <f>O46+O42</f>
        <v>7242775.350000001</v>
      </c>
      <c r="P47" s="21"/>
      <c r="Q47" s="77"/>
      <c r="R47" s="77"/>
      <c r="S47" s="77"/>
      <c r="T47" s="77"/>
      <c r="U47" s="77"/>
      <c r="V47" s="79"/>
    </row>
    <row r="48" spans="1:22" ht="17.25" thickTop="1">
      <c r="A48" s="8"/>
      <c r="B48" s="9"/>
      <c r="C48" s="20"/>
      <c r="D48" s="20"/>
      <c r="E48" s="20"/>
      <c r="F48" s="20"/>
      <c r="G48" s="29"/>
      <c r="H48" s="20"/>
      <c r="I48" s="29"/>
      <c r="J48" s="20"/>
      <c r="K48" s="20"/>
      <c r="L48" s="20"/>
      <c r="M48" s="29"/>
      <c r="N48" s="20"/>
      <c r="O48" s="29"/>
      <c r="P48" s="21"/>
      <c r="Q48" s="77"/>
      <c r="R48" s="77"/>
      <c r="S48" s="77"/>
      <c r="T48" s="77"/>
      <c r="U48" s="77"/>
      <c r="V48" s="79"/>
    </row>
    <row r="49" spans="1:22" ht="16.5">
      <c r="A49" s="8"/>
      <c r="B49" s="9" t="s">
        <v>58</v>
      </c>
      <c r="C49" s="20" t="s">
        <v>198</v>
      </c>
      <c r="D49" s="20"/>
      <c r="E49" s="20"/>
      <c r="F49" s="20"/>
      <c r="G49" s="29"/>
      <c r="H49" s="20"/>
      <c r="I49" s="29"/>
      <c r="J49" s="20"/>
      <c r="K49" s="20"/>
      <c r="L49" s="20"/>
      <c r="M49" s="29"/>
      <c r="N49" s="20"/>
      <c r="O49" s="29"/>
      <c r="P49" s="21"/>
      <c r="Q49" s="206" t="s">
        <v>45</v>
      </c>
      <c r="R49" s="206" t="s">
        <v>296</v>
      </c>
      <c r="S49" s="77"/>
      <c r="T49" s="77"/>
      <c r="U49" s="77"/>
      <c r="V49" s="79"/>
    </row>
    <row r="50" spans="1:22" ht="17.25" thickBot="1">
      <c r="A50" s="8"/>
      <c r="B50" s="9"/>
      <c r="C50" s="36" t="s">
        <v>199</v>
      </c>
      <c r="D50" s="20"/>
      <c r="E50" s="20"/>
      <c r="F50" s="20"/>
      <c r="G50" s="29"/>
      <c r="H50" s="20"/>
      <c r="I50" s="38">
        <v>254160.33</v>
      </c>
      <c r="J50" s="20"/>
      <c r="K50" s="20"/>
      <c r="L50" s="20"/>
      <c r="M50" s="29"/>
      <c r="N50" s="20"/>
      <c r="O50" s="38">
        <v>276740.92</v>
      </c>
      <c r="P50" s="21"/>
      <c r="Q50" s="207"/>
      <c r="R50" s="207" t="s">
        <v>327</v>
      </c>
      <c r="S50" s="77"/>
      <c r="T50" s="227">
        <v>254160.33</v>
      </c>
      <c r="U50" s="77"/>
      <c r="V50" s="244">
        <v>276741.22</v>
      </c>
    </row>
    <row r="51" spans="1:22" ht="17.25" thickTop="1">
      <c r="A51" s="8"/>
      <c r="B51" s="77"/>
      <c r="C51" s="77"/>
      <c r="D51" s="77"/>
      <c r="E51" s="77"/>
      <c r="F51" s="77"/>
      <c r="G51" s="77"/>
      <c r="H51" s="77"/>
      <c r="I51" s="115"/>
      <c r="J51" s="77"/>
      <c r="K51" s="77"/>
      <c r="L51" s="77"/>
      <c r="M51" s="77"/>
      <c r="N51" s="77"/>
      <c r="O51" s="115"/>
      <c r="P51" s="21"/>
      <c r="Q51" s="77"/>
      <c r="R51" s="77"/>
      <c r="S51" s="77"/>
      <c r="T51" s="77"/>
      <c r="U51" s="77"/>
      <c r="V51" s="79"/>
    </row>
    <row r="52" spans="1:27" ht="17.25" thickBot="1">
      <c r="A52" s="8"/>
      <c r="B52" s="7"/>
      <c r="C52" s="20" t="s">
        <v>200</v>
      </c>
      <c r="D52" s="20"/>
      <c r="E52" s="20"/>
      <c r="F52" s="20"/>
      <c r="G52" s="29"/>
      <c r="H52" s="20"/>
      <c r="I52" s="141">
        <f>I9+I30+I47+I50</f>
        <v>30891856.03999999</v>
      </c>
      <c r="J52" s="18"/>
      <c r="K52" s="20"/>
      <c r="L52" s="20"/>
      <c r="M52" s="29"/>
      <c r="N52" s="20"/>
      <c r="O52" s="141">
        <f>O9+O30+O47+O50</f>
        <v>32563212.72</v>
      </c>
      <c r="P52" s="21"/>
      <c r="Q52" s="5"/>
      <c r="R52" s="32" t="s">
        <v>300</v>
      </c>
      <c r="S52" s="7"/>
      <c r="T52" s="142">
        <f>T50+T39+T25+T18</f>
        <v>30891856.040000003</v>
      </c>
      <c r="U52" s="6"/>
      <c r="V52" s="245">
        <f>V50+V39+V25+V18</f>
        <v>32563212.720000003</v>
      </c>
      <c r="X52" s="76">
        <f>I52-T52</f>
        <v>0</v>
      </c>
      <c r="Y52" s="76"/>
      <c r="Z52" s="76">
        <f>T52-I52</f>
        <v>0</v>
      </c>
      <c r="AA52" s="76">
        <f>O52-V52</f>
        <v>0</v>
      </c>
    </row>
    <row r="53" spans="1:27" ht="17.25" thickTop="1">
      <c r="A53" s="8"/>
      <c r="B53" s="7"/>
      <c r="C53" s="20"/>
      <c r="D53" s="20"/>
      <c r="E53" s="20"/>
      <c r="F53" s="20"/>
      <c r="G53" s="29"/>
      <c r="H53" s="20"/>
      <c r="I53" s="230"/>
      <c r="J53" s="18"/>
      <c r="K53" s="20"/>
      <c r="L53" s="20"/>
      <c r="M53" s="29"/>
      <c r="N53" s="20"/>
      <c r="O53" s="230"/>
      <c r="P53" s="21"/>
      <c r="Q53" s="5"/>
      <c r="R53" s="32"/>
      <c r="S53" s="7"/>
      <c r="T53" s="52"/>
      <c r="U53" s="6"/>
      <c r="V53" s="246"/>
      <c r="X53" s="76"/>
      <c r="Y53" s="76"/>
      <c r="Z53" s="76"/>
      <c r="AA53" s="76"/>
    </row>
    <row r="54" spans="1:27" ht="16.5">
      <c r="A54" s="8"/>
      <c r="B54" s="7"/>
      <c r="C54" s="20" t="s">
        <v>323</v>
      </c>
      <c r="D54" s="20"/>
      <c r="E54" s="20"/>
      <c r="F54" s="20"/>
      <c r="G54" s="29"/>
      <c r="H54" s="20"/>
      <c r="I54" s="230"/>
      <c r="J54" s="18"/>
      <c r="K54" s="20"/>
      <c r="L54" s="20"/>
      <c r="M54" s="29"/>
      <c r="N54" s="20"/>
      <c r="O54" s="230"/>
      <c r="P54" s="21"/>
      <c r="Q54" s="5"/>
      <c r="R54" s="32" t="s">
        <v>325</v>
      </c>
      <c r="S54" s="7"/>
      <c r="T54" s="52"/>
      <c r="U54" s="6"/>
      <c r="V54" s="246"/>
      <c r="X54" s="76"/>
      <c r="Y54" s="76"/>
      <c r="Z54" s="76"/>
      <c r="AA54" s="76"/>
    </row>
    <row r="55" spans="1:27" ht="16.5">
      <c r="A55" s="8"/>
      <c r="B55" s="7"/>
      <c r="C55" s="36" t="s">
        <v>324</v>
      </c>
      <c r="D55" s="20"/>
      <c r="E55" s="20"/>
      <c r="F55" s="20"/>
      <c r="G55" s="29"/>
      <c r="H55" s="20"/>
      <c r="I55" s="64">
        <v>29083316.46</v>
      </c>
      <c r="J55" s="18"/>
      <c r="K55" s="20"/>
      <c r="L55" s="20"/>
      <c r="M55" s="29"/>
      <c r="N55" s="20"/>
      <c r="O55" s="64">
        <v>29369762.85</v>
      </c>
      <c r="P55" s="21"/>
      <c r="Q55" s="5"/>
      <c r="R55" s="232" t="s">
        <v>326</v>
      </c>
      <c r="S55" s="7"/>
      <c r="T55" s="64">
        <v>29083316.46</v>
      </c>
      <c r="U55" s="6"/>
      <c r="V55" s="247">
        <v>29369762.85</v>
      </c>
      <c r="X55" s="76"/>
      <c r="Y55" s="76"/>
      <c r="Z55" s="76"/>
      <c r="AA55" s="76"/>
    </row>
    <row r="56" spans="1:22" ht="17.25" thickBot="1">
      <c r="A56" s="8"/>
      <c r="B56" s="7"/>
      <c r="C56" s="20"/>
      <c r="D56" s="20"/>
      <c r="E56" s="20"/>
      <c r="F56" s="20"/>
      <c r="G56" s="20"/>
      <c r="H56" s="20"/>
      <c r="I56" s="231">
        <v>29083316.46</v>
      </c>
      <c r="J56" s="20"/>
      <c r="K56" s="20"/>
      <c r="L56" s="20"/>
      <c r="M56" s="20"/>
      <c r="N56" s="20"/>
      <c r="O56" s="231">
        <v>29369762.85</v>
      </c>
      <c r="P56" s="21"/>
      <c r="Q56" s="5"/>
      <c r="R56" s="32"/>
      <c r="S56" s="7"/>
      <c r="T56" s="231">
        <v>29083316.46</v>
      </c>
      <c r="U56" s="7"/>
      <c r="V56" s="248">
        <v>29369762.85</v>
      </c>
    </row>
    <row r="57" spans="1:22" ht="17.25" thickTop="1">
      <c r="A57" s="39"/>
      <c r="B57" s="40"/>
      <c r="C57" s="41"/>
      <c r="D57" s="41"/>
      <c r="E57" s="41"/>
      <c r="F57" s="41"/>
      <c r="G57" s="41"/>
      <c r="H57" s="41"/>
      <c r="I57" s="41"/>
      <c r="J57" s="41"/>
      <c r="K57" s="41"/>
      <c r="L57" s="41"/>
      <c r="M57" s="41"/>
      <c r="N57" s="41"/>
      <c r="O57" s="41"/>
      <c r="P57" s="42"/>
      <c r="Q57" s="43"/>
      <c r="R57" s="44"/>
      <c r="S57" s="40"/>
      <c r="T57" s="40"/>
      <c r="U57" s="40"/>
      <c r="V57" s="87"/>
    </row>
    <row r="58" spans="1:24" ht="16.5">
      <c r="A58" s="270" t="s">
        <v>316</v>
      </c>
      <c r="B58" s="271"/>
      <c r="C58" s="271"/>
      <c r="D58" s="271"/>
      <c r="E58" s="271"/>
      <c r="F58" s="271"/>
      <c r="G58" s="271"/>
      <c r="H58" s="271"/>
      <c r="I58" s="271"/>
      <c r="J58" s="271"/>
      <c r="K58" s="271"/>
      <c r="L58" s="271"/>
      <c r="M58" s="271"/>
      <c r="N58" s="271"/>
      <c r="O58" s="271"/>
      <c r="P58" s="272"/>
      <c r="Q58" s="273" t="s">
        <v>59</v>
      </c>
      <c r="R58" s="273"/>
      <c r="S58" s="273"/>
      <c r="T58" s="273"/>
      <c r="U58" s="273"/>
      <c r="V58" s="274"/>
      <c r="X58" s="76"/>
    </row>
    <row r="59" spans="1:26" ht="16.5">
      <c r="A59" s="45"/>
      <c r="B59" s="46"/>
      <c r="C59" s="47" t="s">
        <v>29</v>
      </c>
      <c r="D59" s="47"/>
      <c r="E59" s="47"/>
      <c r="F59" s="47"/>
      <c r="G59" s="47"/>
      <c r="H59" s="47"/>
      <c r="I59" s="47"/>
      <c r="J59" s="47"/>
      <c r="K59" s="265"/>
      <c r="L59" s="265"/>
      <c r="M59" s="265"/>
      <c r="N59" s="265"/>
      <c r="O59" s="265"/>
      <c r="P59" s="25"/>
      <c r="Q59" s="48"/>
      <c r="R59" s="49"/>
      <c r="S59" s="36"/>
      <c r="T59" s="131" t="s">
        <v>3</v>
      </c>
      <c r="U59" s="129"/>
      <c r="V59" s="132" t="s">
        <v>3</v>
      </c>
      <c r="Z59" s="76"/>
    </row>
    <row r="60" spans="1:29" ht="16.5">
      <c r="A60" s="45"/>
      <c r="B60" s="48" t="s">
        <v>29</v>
      </c>
      <c r="C60" s="50" t="s">
        <v>29</v>
      </c>
      <c r="D60" s="50"/>
      <c r="E60" s="266" t="str">
        <f>E5</f>
        <v>Ποσά κλειόμενης χρήσεως  2017</v>
      </c>
      <c r="F60" s="267"/>
      <c r="G60" s="267"/>
      <c r="H60" s="267"/>
      <c r="I60" s="267"/>
      <c r="J60" s="50"/>
      <c r="K60" s="266" t="s">
        <v>317</v>
      </c>
      <c r="L60" s="267"/>
      <c r="M60" s="267"/>
      <c r="N60" s="267"/>
      <c r="O60" s="267"/>
      <c r="P60" s="21"/>
      <c r="Q60" s="48"/>
      <c r="R60" s="7"/>
      <c r="S60" s="36"/>
      <c r="T60" s="133" t="str">
        <f>T6</f>
        <v>χρήσεως 2017</v>
      </c>
      <c r="U60" s="130"/>
      <c r="V60" s="134" t="str">
        <f>V6</f>
        <v>χρήσεως 2016</v>
      </c>
      <c r="X60" s="76"/>
      <c r="Z60" s="76"/>
      <c r="AC60" s="76"/>
    </row>
    <row r="61" spans="1:26" ht="16.5">
      <c r="A61" s="45"/>
      <c r="B61" s="51" t="s">
        <v>60</v>
      </c>
      <c r="C61" s="51" t="s">
        <v>61</v>
      </c>
      <c r="D61" s="51"/>
      <c r="E61" s="7"/>
      <c r="F61" s="7"/>
      <c r="G61" s="19"/>
      <c r="H61" s="19"/>
      <c r="I61" s="52"/>
      <c r="J61" s="51"/>
      <c r="K61" s="7"/>
      <c r="L61" s="7"/>
      <c r="M61" s="19"/>
      <c r="N61" s="19"/>
      <c r="O61" s="52"/>
      <c r="P61" s="21"/>
      <c r="Q61" s="48"/>
      <c r="R61" s="49" t="s">
        <v>77</v>
      </c>
      <c r="S61" s="36"/>
      <c r="T61" s="106">
        <f>I89</f>
        <v>-616594.0100000002</v>
      </c>
      <c r="U61" s="36"/>
      <c r="V61" s="249">
        <v>-1821663.53</v>
      </c>
      <c r="Z61" s="76"/>
    </row>
    <row r="62" spans="1:26" ht="16.5">
      <c r="A62" s="45"/>
      <c r="B62" s="49"/>
      <c r="C62" s="49" t="s">
        <v>62</v>
      </c>
      <c r="D62" s="49"/>
      <c r="E62" s="53"/>
      <c r="F62" s="54"/>
      <c r="G62" s="22">
        <v>2430876.92</v>
      </c>
      <c r="H62" s="55"/>
      <c r="I62" s="77"/>
      <c r="J62" s="49"/>
      <c r="K62" s="53"/>
      <c r="L62" s="54"/>
      <c r="M62" s="22">
        <v>2769573.82</v>
      </c>
      <c r="N62" s="55"/>
      <c r="O62" s="77"/>
      <c r="P62" s="21"/>
      <c r="Q62" s="48"/>
      <c r="R62" s="49" t="s">
        <v>192</v>
      </c>
      <c r="S62" s="36"/>
      <c r="T62" s="106">
        <f>V64</f>
        <v>-5051868.03</v>
      </c>
      <c r="U62" s="36"/>
      <c r="V62" s="249">
        <v>-3230204.5</v>
      </c>
      <c r="Z62" s="76"/>
    </row>
    <row r="63" spans="1:26" ht="16.5">
      <c r="A63" s="45"/>
      <c r="B63" s="49"/>
      <c r="C63" s="49" t="s">
        <v>193</v>
      </c>
      <c r="D63" s="49"/>
      <c r="E63" s="56"/>
      <c r="F63" s="49"/>
      <c r="G63" s="22">
        <v>282591.77</v>
      </c>
      <c r="H63" s="22"/>
      <c r="I63" s="77"/>
      <c r="J63" s="49"/>
      <c r="K63" s="56"/>
      <c r="L63" s="49"/>
      <c r="M63" s="22">
        <v>267259.72</v>
      </c>
      <c r="N63" s="22"/>
      <c r="O63" s="77"/>
      <c r="P63" s="21"/>
      <c r="Q63" s="48"/>
      <c r="R63" s="49"/>
      <c r="S63" s="36"/>
      <c r="T63" s="107"/>
      <c r="U63" s="36"/>
      <c r="V63" s="250"/>
      <c r="Z63" s="76"/>
    </row>
    <row r="64" spans="1:26" ht="17.25" thickBot="1">
      <c r="A64" s="45"/>
      <c r="B64" s="49"/>
      <c r="C64" s="49" t="s">
        <v>194</v>
      </c>
      <c r="D64" s="49"/>
      <c r="E64" s="56"/>
      <c r="F64" s="53"/>
      <c r="G64" s="57">
        <v>3256438.92</v>
      </c>
      <c r="H64" s="56"/>
      <c r="I64" s="56">
        <f>SUM(G62:G64)</f>
        <v>5969907.609999999</v>
      </c>
      <c r="J64" s="49"/>
      <c r="K64" s="56"/>
      <c r="L64" s="53"/>
      <c r="M64" s="57">
        <v>3438637.29</v>
      </c>
      <c r="N64" s="56"/>
      <c r="O64" s="56">
        <f>SUM(M62:M64)</f>
        <v>6475470.83</v>
      </c>
      <c r="P64" s="21"/>
      <c r="Q64" s="48"/>
      <c r="R64" s="49" t="s">
        <v>78</v>
      </c>
      <c r="S64" s="51"/>
      <c r="T64" s="108">
        <f>T61+T62</f>
        <v>-5668462.040000001</v>
      </c>
      <c r="U64" s="51"/>
      <c r="V64" s="251">
        <f>V61+V62</f>
        <v>-5051868.03</v>
      </c>
      <c r="X64" s="93">
        <v>0</v>
      </c>
      <c r="Z64" s="93">
        <f>V64-V17</f>
        <v>0</v>
      </c>
    </row>
    <row r="65" spans="1:26" ht="17.25" thickTop="1">
      <c r="A65" s="45"/>
      <c r="B65" s="49"/>
      <c r="C65" s="49" t="s">
        <v>63</v>
      </c>
      <c r="D65" s="49"/>
      <c r="E65" s="56"/>
      <c r="F65" s="56"/>
      <c r="G65" s="56"/>
      <c r="H65" s="56"/>
      <c r="I65" s="57">
        <v>6462150.05</v>
      </c>
      <c r="J65" s="49"/>
      <c r="K65" s="56"/>
      <c r="L65" s="56"/>
      <c r="M65" s="56"/>
      <c r="N65" s="56"/>
      <c r="O65" s="57">
        <v>6992518.96</v>
      </c>
      <c r="P65" s="21"/>
      <c r="Q65" s="48"/>
      <c r="R65" s="7"/>
      <c r="S65" s="51"/>
      <c r="T65" s="51"/>
      <c r="U65" s="51"/>
      <c r="V65" s="88" t="s">
        <v>29</v>
      </c>
      <c r="Z65" s="76"/>
    </row>
    <row r="66" spans="1:26" ht="16.5">
      <c r="A66" s="45"/>
      <c r="B66" s="49"/>
      <c r="C66" s="49" t="s">
        <v>80</v>
      </c>
      <c r="D66" s="49"/>
      <c r="E66" s="56"/>
      <c r="F66" s="56"/>
      <c r="G66" s="56"/>
      <c r="H66" s="56"/>
      <c r="I66" s="61">
        <f>I64-I65</f>
        <v>-492242.4400000004</v>
      </c>
      <c r="J66" s="49"/>
      <c r="K66" s="56"/>
      <c r="L66" s="56"/>
      <c r="M66" s="56"/>
      <c r="N66" s="56"/>
      <c r="O66" s="61">
        <f>O64-O65</f>
        <v>-517048.1299999999</v>
      </c>
      <c r="P66" s="21"/>
      <c r="Q66" s="48"/>
      <c r="R66" s="268" t="s">
        <v>318</v>
      </c>
      <c r="S66" s="268"/>
      <c r="T66" s="268"/>
      <c r="U66" s="268"/>
      <c r="V66" s="269"/>
      <c r="Z66" s="76"/>
    </row>
    <row r="67" spans="1:26" ht="16.5">
      <c r="A67" s="45"/>
      <c r="B67" s="49"/>
      <c r="C67" s="49" t="s">
        <v>81</v>
      </c>
      <c r="D67" s="49"/>
      <c r="E67" s="58"/>
      <c r="F67" s="56"/>
      <c r="G67" s="24">
        <v>0</v>
      </c>
      <c r="H67" s="56"/>
      <c r="I67" s="57">
        <v>217178.27</v>
      </c>
      <c r="J67" s="49"/>
      <c r="K67" s="58"/>
      <c r="L67" s="56"/>
      <c r="M67" s="24">
        <v>0</v>
      </c>
      <c r="N67" s="56"/>
      <c r="O67" s="57">
        <v>94124.1</v>
      </c>
      <c r="P67" s="21"/>
      <c r="Q67" s="48"/>
      <c r="R67" s="20"/>
      <c r="S67" s="20"/>
      <c r="T67" s="20"/>
      <c r="U67" s="20"/>
      <c r="V67" s="89"/>
      <c r="Z67" s="76"/>
    </row>
    <row r="68" spans="1:22" ht="16.5">
      <c r="A68" s="45"/>
      <c r="B68" s="49"/>
      <c r="C68" s="49" t="s">
        <v>64</v>
      </c>
      <c r="D68" s="49"/>
      <c r="E68" s="56"/>
      <c r="F68" s="56"/>
      <c r="G68" s="56"/>
      <c r="H68" s="56"/>
      <c r="I68" s="61">
        <f>I67+I66</f>
        <v>-275064.1700000004</v>
      </c>
      <c r="J68" s="49"/>
      <c r="K68" s="56"/>
      <c r="L68" s="56"/>
      <c r="M68" s="56"/>
      <c r="N68" s="56"/>
      <c r="O68" s="61">
        <f>O67+O66</f>
        <v>-422924.0299999999</v>
      </c>
      <c r="P68" s="21"/>
      <c r="Q68" s="48"/>
      <c r="R68" s="126"/>
      <c r="S68" s="127"/>
      <c r="T68" s="127"/>
      <c r="U68" s="127"/>
      <c r="V68" s="128"/>
    </row>
    <row r="69" spans="1:22" ht="16.5">
      <c r="A69" s="45"/>
      <c r="B69" s="49"/>
      <c r="C69" s="49" t="s">
        <v>82</v>
      </c>
      <c r="D69" s="49"/>
      <c r="E69" s="56"/>
      <c r="F69" s="56"/>
      <c r="G69" s="24">
        <v>1136017.48</v>
      </c>
      <c r="H69" s="58"/>
      <c r="I69" s="56"/>
      <c r="J69" s="49"/>
      <c r="K69" s="56"/>
      <c r="L69" s="56"/>
      <c r="M69" s="24">
        <v>967033.66</v>
      </c>
      <c r="N69" s="58"/>
      <c r="O69" s="56"/>
      <c r="P69" s="25"/>
      <c r="Q69" s="48"/>
      <c r="R69" s="220" t="s">
        <v>301</v>
      </c>
      <c r="S69" s="127"/>
      <c r="T69" s="222"/>
      <c r="U69" s="220" t="s">
        <v>304</v>
      </c>
      <c r="V69" s="252"/>
    </row>
    <row r="70" spans="1:24" ht="16.5">
      <c r="A70" s="45"/>
      <c r="B70" s="49"/>
      <c r="C70" s="49" t="s">
        <v>65</v>
      </c>
      <c r="D70" s="49"/>
      <c r="E70" s="56"/>
      <c r="F70" s="56"/>
      <c r="G70" s="59">
        <v>103222.63</v>
      </c>
      <c r="H70" s="58"/>
      <c r="I70" s="57">
        <f>G69+G70</f>
        <v>1239240.1099999999</v>
      </c>
      <c r="J70" s="49"/>
      <c r="K70" s="56"/>
      <c r="L70" s="56"/>
      <c r="M70" s="59">
        <v>111132.06</v>
      </c>
      <c r="N70" s="58"/>
      <c r="O70" s="57">
        <f>M69+M70</f>
        <v>1078165.72</v>
      </c>
      <c r="P70" s="25"/>
      <c r="Q70" s="17"/>
      <c r="R70" s="218"/>
      <c r="S70" s="127"/>
      <c r="T70" s="222"/>
      <c r="U70" s="220" t="s">
        <v>305</v>
      </c>
      <c r="V70" s="252"/>
      <c r="X70" s="93"/>
    </row>
    <row r="71" spans="1:22" ht="16.5">
      <c r="A71" s="45"/>
      <c r="B71" s="49"/>
      <c r="C71" s="49" t="s">
        <v>195</v>
      </c>
      <c r="D71" s="49"/>
      <c r="E71" s="56"/>
      <c r="F71" s="56"/>
      <c r="G71" s="56"/>
      <c r="H71" s="56"/>
      <c r="I71" s="61">
        <f>I68-I70</f>
        <v>-1514304.2800000003</v>
      </c>
      <c r="J71" s="49"/>
      <c r="K71" s="56"/>
      <c r="L71" s="56"/>
      <c r="M71" s="56"/>
      <c r="N71" s="56"/>
      <c r="O71" s="61">
        <f>O68-O70</f>
        <v>-1501089.75</v>
      </c>
      <c r="P71" s="60"/>
      <c r="Q71" s="48"/>
      <c r="R71" s="219"/>
      <c r="S71" s="127"/>
      <c r="T71" s="219"/>
      <c r="U71" s="219"/>
      <c r="V71" s="253"/>
    </row>
    <row r="72" spans="1:22" ht="16.5">
      <c r="A72" s="45"/>
      <c r="B72" s="49"/>
      <c r="C72" s="49" t="s">
        <v>319</v>
      </c>
      <c r="D72" s="49"/>
      <c r="E72" s="56">
        <v>6516.58</v>
      </c>
      <c r="F72" s="56"/>
      <c r="G72" s="56"/>
      <c r="H72" s="58"/>
      <c r="I72" s="56"/>
      <c r="J72" s="49"/>
      <c r="K72" s="56">
        <v>6561.88</v>
      </c>
      <c r="L72" s="56"/>
      <c r="M72" s="56"/>
      <c r="N72" s="58"/>
      <c r="O72" s="56"/>
      <c r="P72" s="62"/>
      <c r="Q72" s="48"/>
      <c r="R72" s="218"/>
      <c r="S72" s="127"/>
      <c r="T72" s="219"/>
      <c r="U72" s="221"/>
      <c r="V72" s="253"/>
    </row>
    <row r="73" spans="1:26" ht="16.5">
      <c r="A73" s="45"/>
      <c r="B73" s="49"/>
      <c r="C73" s="49" t="s">
        <v>321</v>
      </c>
      <c r="D73" s="49"/>
      <c r="E73" s="56">
        <f>#REF!</f>
        <v>617082.17</v>
      </c>
      <c r="F73" s="56"/>
      <c r="G73" s="19"/>
      <c r="H73" s="56"/>
      <c r="I73" s="56"/>
      <c r="J73" s="49"/>
      <c r="K73" s="56">
        <f>'[1]ΦΥΛΛΟ ΜΕΡΙΣΜΟΥ'!$D$54</f>
        <v>1933700.28</v>
      </c>
      <c r="L73" s="56"/>
      <c r="M73" s="19"/>
      <c r="N73" s="56"/>
      <c r="O73" s="56"/>
      <c r="P73" s="62"/>
      <c r="Q73" s="48"/>
      <c r="R73" s="220" t="s">
        <v>302</v>
      </c>
      <c r="S73" s="127"/>
      <c r="T73" s="222"/>
      <c r="U73" s="220" t="s">
        <v>306</v>
      </c>
      <c r="V73" s="252"/>
      <c r="Z73" s="76"/>
    </row>
    <row r="74" spans="1:22" ht="16.5">
      <c r="A74" s="45"/>
      <c r="B74" s="49"/>
      <c r="C74" s="49" t="s">
        <v>66</v>
      </c>
      <c r="D74" s="49"/>
      <c r="E74" s="57">
        <v>78824.55</v>
      </c>
      <c r="F74" s="56"/>
      <c r="G74" s="19"/>
      <c r="H74" s="56"/>
      <c r="I74" s="65">
        <f>E72-E73-E74</f>
        <v>-689390.1400000001</v>
      </c>
      <c r="J74" s="49"/>
      <c r="K74" s="57">
        <v>103338.87</v>
      </c>
      <c r="L74" s="56"/>
      <c r="M74" s="19"/>
      <c r="N74" s="56"/>
      <c r="O74" s="65">
        <f>K72-K73-K74</f>
        <v>-2030477.27</v>
      </c>
      <c r="P74" s="63"/>
      <c r="Q74" s="48"/>
      <c r="R74" s="220" t="s">
        <v>303</v>
      </c>
      <c r="S74" s="127"/>
      <c r="T74" s="222"/>
      <c r="U74" s="220" t="s">
        <v>307</v>
      </c>
      <c r="V74" s="254"/>
    </row>
    <row r="75" spans="1:22" ht="16.5">
      <c r="A75" s="45"/>
      <c r="B75" s="49"/>
      <c r="C75" s="49" t="s">
        <v>196</v>
      </c>
      <c r="D75" s="49"/>
      <c r="E75" s="7"/>
      <c r="F75" s="7"/>
      <c r="G75" s="19"/>
      <c r="H75" s="56"/>
      <c r="I75" s="66">
        <f>I71+I74</f>
        <v>-2203694.4200000004</v>
      </c>
      <c r="J75" s="49"/>
      <c r="K75" s="7"/>
      <c r="L75" s="7"/>
      <c r="M75" s="19"/>
      <c r="N75" s="56"/>
      <c r="O75" s="66">
        <f>O71+O74</f>
        <v>-3531567.02</v>
      </c>
      <c r="P75" s="63"/>
      <c r="Q75" s="48"/>
      <c r="R75" s="74"/>
      <c r="S75" s="73"/>
      <c r="T75" s="228"/>
      <c r="U75" s="73"/>
      <c r="V75" s="90"/>
    </row>
    <row r="76" spans="1:22" ht="16.5">
      <c r="A76" s="45"/>
      <c r="B76" s="49"/>
      <c r="C76" s="49" t="s">
        <v>67</v>
      </c>
      <c r="D76" s="49"/>
      <c r="E76" s="56"/>
      <c r="F76" s="56"/>
      <c r="G76" s="24"/>
      <c r="H76" s="56"/>
      <c r="I76" s="56"/>
      <c r="J76" s="49"/>
      <c r="K76" s="56"/>
      <c r="L76" s="56"/>
      <c r="M76" s="24"/>
      <c r="N76" s="56"/>
      <c r="O76" s="56"/>
      <c r="P76" s="63"/>
      <c r="Q76" s="48"/>
      <c r="R76" s="74"/>
      <c r="S76" s="73"/>
      <c r="T76" s="73"/>
      <c r="U76" s="73"/>
      <c r="V76" s="91"/>
    </row>
    <row r="77" spans="1:22" ht="16.5">
      <c r="A77" s="45"/>
      <c r="B77" s="51" t="s">
        <v>29</v>
      </c>
      <c r="C77" s="49" t="s">
        <v>68</v>
      </c>
      <c r="D77" s="49"/>
      <c r="E77" s="24">
        <v>1025223.49</v>
      </c>
      <c r="F77" s="56"/>
      <c r="G77" s="24"/>
      <c r="H77" s="56"/>
      <c r="I77" s="56"/>
      <c r="J77" s="49"/>
      <c r="K77" s="24">
        <v>1007094.49</v>
      </c>
      <c r="L77" s="56"/>
      <c r="M77" s="24"/>
      <c r="N77" s="56"/>
      <c r="O77" s="56"/>
      <c r="P77" s="62"/>
      <c r="Q77" s="48"/>
      <c r="R77" s="74"/>
      <c r="S77" s="73"/>
      <c r="T77" s="73"/>
      <c r="U77" s="73"/>
      <c r="V77" s="91"/>
    </row>
    <row r="78" spans="1:22" ht="16.5">
      <c r="A78" s="45"/>
      <c r="B78" s="51"/>
      <c r="C78" s="49" t="s">
        <v>201</v>
      </c>
      <c r="D78" s="49"/>
      <c r="E78" s="24">
        <v>0</v>
      </c>
      <c r="F78" s="56"/>
      <c r="G78" s="24"/>
      <c r="H78" s="56"/>
      <c r="I78" s="56"/>
      <c r="J78" s="49"/>
      <c r="K78" s="24">
        <v>0</v>
      </c>
      <c r="L78" s="56"/>
      <c r="M78" s="24"/>
      <c r="N78" s="56"/>
      <c r="O78" s="56"/>
      <c r="P78" s="62"/>
      <c r="Q78" s="48"/>
      <c r="R78" s="74"/>
      <c r="S78" s="73"/>
      <c r="T78" s="73"/>
      <c r="U78" s="73"/>
      <c r="V78" s="91"/>
    </row>
    <row r="79" spans="1:22" ht="16.5">
      <c r="A79" s="45"/>
      <c r="B79" s="49"/>
      <c r="C79" s="49" t="s">
        <v>69</v>
      </c>
      <c r="D79" s="49"/>
      <c r="E79" s="24">
        <v>975982.04</v>
      </c>
      <c r="F79" s="56">
        <v>2051512.08</v>
      </c>
      <c r="G79" s="115"/>
      <c r="H79" s="56"/>
      <c r="I79" s="56"/>
      <c r="J79" s="49"/>
      <c r="K79" s="24">
        <v>752692.38</v>
      </c>
      <c r="L79" s="56">
        <v>2051512.08</v>
      </c>
      <c r="M79" s="115"/>
      <c r="N79" s="56"/>
      <c r="O79" s="56"/>
      <c r="P79" s="62"/>
      <c r="Q79" s="17"/>
      <c r="R79" s="75"/>
      <c r="S79" s="73"/>
      <c r="T79" s="73"/>
      <c r="U79" s="73"/>
      <c r="V79" s="124"/>
    </row>
    <row r="80" spans="1:22" ht="16.5">
      <c r="A80" s="45"/>
      <c r="B80" s="49"/>
      <c r="C80" s="49" t="s">
        <v>185</v>
      </c>
      <c r="D80" s="49"/>
      <c r="E80" s="57">
        <v>0</v>
      </c>
      <c r="F80" s="56"/>
      <c r="G80" s="57">
        <f>SUM(E77:E80)</f>
        <v>2001205.53</v>
      </c>
      <c r="H80" s="56"/>
      <c r="I80" s="56"/>
      <c r="J80" s="49"/>
      <c r="K80" s="57">
        <v>0</v>
      </c>
      <c r="L80" s="56"/>
      <c r="M80" s="57">
        <f>SUM(K77:K80)</f>
        <v>1759786.87</v>
      </c>
      <c r="N80" s="56"/>
      <c r="O80" s="56"/>
      <c r="P80" s="62"/>
      <c r="Q80" s="17"/>
      <c r="R80" s="75"/>
      <c r="S80" s="73"/>
      <c r="T80" s="73"/>
      <c r="U80" s="73"/>
      <c r="V80" s="124"/>
    </row>
    <row r="81" spans="1:22" ht="16.5">
      <c r="A81" s="45"/>
      <c r="B81" s="7"/>
      <c r="C81" s="49" t="s">
        <v>70</v>
      </c>
      <c r="D81" s="49"/>
      <c r="E81" s="56"/>
      <c r="F81" s="56"/>
      <c r="G81" s="56"/>
      <c r="H81" s="56"/>
      <c r="I81" s="56"/>
      <c r="J81" s="49"/>
      <c r="K81" s="56"/>
      <c r="L81" s="56"/>
      <c r="M81" s="56"/>
      <c r="N81" s="56"/>
      <c r="O81" s="56"/>
      <c r="P81" s="68"/>
      <c r="Q81" s="17"/>
      <c r="R81" s="74"/>
      <c r="S81" s="74"/>
      <c r="T81" s="74"/>
      <c r="U81" s="74"/>
      <c r="V81" s="90"/>
    </row>
    <row r="82" spans="1:22" ht="16.5">
      <c r="A82" s="45"/>
      <c r="B82" s="51"/>
      <c r="C82" s="49" t="s">
        <v>71</v>
      </c>
      <c r="D82" s="49"/>
      <c r="E82" s="24">
        <v>346306.72</v>
      </c>
      <c r="F82" s="7"/>
      <c r="G82" s="19"/>
      <c r="H82" s="56"/>
      <c r="I82" s="56"/>
      <c r="J82" s="49"/>
      <c r="K82" s="24">
        <v>46043.05</v>
      </c>
      <c r="L82" s="7"/>
      <c r="M82" s="19"/>
      <c r="N82" s="56"/>
      <c r="O82" s="56"/>
      <c r="P82" s="69"/>
      <c r="Q82" s="17"/>
      <c r="R82" s="74"/>
      <c r="S82" s="74"/>
      <c r="T82" s="74"/>
      <c r="U82" s="74"/>
      <c r="V82" s="90"/>
    </row>
    <row r="83" spans="1:22" ht="16.5">
      <c r="A83" s="45"/>
      <c r="B83" s="51"/>
      <c r="C83" s="49" t="s">
        <v>202</v>
      </c>
      <c r="D83" s="49"/>
      <c r="E83" s="24"/>
      <c r="F83" s="7"/>
      <c r="G83" s="19"/>
      <c r="H83" s="56"/>
      <c r="I83" s="56"/>
      <c r="J83" s="49"/>
      <c r="K83" s="24"/>
      <c r="L83" s="7"/>
      <c r="M83" s="19"/>
      <c r="N83" s="56"/>
      <c r="O83" s="56"/>
      <c r="P83" s="69"/>
      <c r="Q83" s="17"/>
      <c r="R83" s="74"/>
      <c r="S83" s="74"/>
      <c r="T83" s="74"/>
      <c r="U83" s="74"/>
      <c r="V83" s="90"/>
    </row>
    <row r="84" spans="1:22" ht="16.5">
      <c r="A84" s="45"/>
      <c r="B84" s="51"/>
      <c r="C84" s="49" t="s">
        <v>72</v>
      </c>
      <c r="D84" s="49"/>
      <c r="E84" s="24">
        <v>67798.4</v>
      </c>
      <c r="F84" s="56"/>
      <c r="G84" s="115"/>
      <c r="H84" s="115"/>
      <c r="I84" s="115"/>
      <c r="J84" s="49"/>
      <c r="K84" s="24">
        <v>3840.33</v>
      </c>
      <c r="L84" s="56"/>
      <c r="M84" s="115"/>
      <c r="N84" s="115"/>
      <c r="O84" s="115"/>
      <c r="P84" s="68"/>
      <c r="Q84" s="17"/>
      <c r="R84" s="74"/>
      <c r="S84" s="73"/>
      <c r="T84" s="73"/>
      <c r="U84" s="73"/>
      <c r="V84" s="91"/>
    </row>
    <row r="85" spans="1:22" ht="16.5">
      <c r="A85" s="45"/>
      <c r="B85" s="51"/>
      <c r="C85" s="49" t="s">
        <v>186</v>
      </c>
      <c r="D85" s="49"/>
      <c r="E85" s="57">
        <v>0</v>
      </c>
      <c r="F85" s="56"/>
      <c r="G85" s="64">
        <f>SUM(E82:E85)</f>
        <v>414105.12</v>
      </c>
      <c r="H85" s="56"/>
      <c r="I85" s="57">
        <f>G80-G85</f>
        <v>1587100.4100000001</v>
      </c>
      <c r="J85" s="49"/>
      <c r="K85" s="57">
        <v>0</v>
      </c>
      <c r="L85" s="56"/>
      <c r="M85" s="64">
        <f>SUM(K82:K85)</f>
        <v>49883.380000000005</v>
      </c>
      <c r="N85" s="56"/>
      <c r="O85" s="57">
        <f>M80-M85</f>
        <v>1709903.4900000002</v>
      </c>
      <c r="P85" s="68"/>
      <c r="Q85" s="17"/>
      <c r="R85" s="74"/>
      <c r="S85" s="73"/>
      <c r="T85" s="220" t="s">
        <v>311</v>
      </c>
      <c r="U85" s="73"/>
      <c r="V85" s="91"/>
    </row>
    <row r="86" spans="1:22" ht="16.5">
      <c r="A86" s="45"/>
      <c r="B86" s="51"/>
      <c r="C86" s="49" t="s">
        <v>84</v>
      </c>
      <c r="D86" s="49"/>
      <c r="E86" s="56"/>
      <c r="F86" s="56"/>
      <c r="G86" s="56"/>
      <c r="H86" s="56"/>
      <c r="I86" s="61">
        <f>I75+I85</f>
        <v>-616594.0100000002</v>
      </c>
      <c r="J86" s="49"/>
      <c r="K86" s="56"/>
      <c r="L86" s="56"/>
      <c r="M86" s="56"/>
      <c r="N86" s="56"/>
      <c r="O86" s="61">
        <f>O75+O85</f>
        <v>-1821663.5299999998</v>
      </c>
      <c r="P86" s="68"/>
      <c r="Q86" s="17"/>
      <c r="R86" s="75"/>
      <c r="S86" s="73"/>
      <c r="T86" s="220"/>
      <c r="U86" s="73"/>
      <c r="V86" s="91"/>
    </row>
    <row r="87" spans="1:22" ht="16.5">
      <c r="A87" s="45"/>
      <c r="B87" s="51"/>
      <c r="C87" s="49" t="s">
        <v>73</v>
      </c>
      <c r="D87" s="49"/>
      <c r="E87" s="49"/>
      <c r="F87" s="49"/>
      <c r="G87" s="24">
        <v>1065722.54</v>
      </c>
      <c r="H87" s="56"/>
      <c r="I87" s="56"/>
      <c r="J87" s="49"/>
      <c r="K87" s="49"/>
      <c r="L87" s="49"/>
      <c r="M87" s="24">
        <v>1089514.98</v>
      </c>
      <c r="N87" s="56"/>
      <c r="O87" s="56"/>
      <c r="P87" s="70"/>
      <c r="Q87" s="71"/>
      <c r="R87" s="75"/>
      <c r="S87" s="73"/>
      <c r="T87" s="223"/>
      <c r="U87" s="73"/>
      <c r="V87" s="125"/>
    </row>
    <row r="88" spans="1:22" ht="16.5">
      <c r="A88" s="45"/>
      <c r="B88" s="49"/>
      <c r="C88" s="49" t="s">
        <v>74</v>
      </c>
      <c r="D88" s="49"/>
      <c r="E88" s="49"/>
      <c r="F88" s="49"/>
      <c r="G88" s="59">
        <v>1065722.54</v>
      </c>
      <c r="H88" s="58"/>
      <c r="I88" s="56">
        <v>0</v>
      </c>
      <c r="J88" s="49"/>
      <c r="K88" s="49"/>
      <c r="L88" s="49"/>
      <c r="M88" s="59">
        <v>1089514.98</v>
      </c>
      <c r="N88" s="58"/>
      <c r="O88" s="56">
        <v>0</v>
      </c>
      <c r="P88" s="70"/>
      <c r="Q88" s="72"/>
      <c r="R88" s="73"/>
      <c r="S88" s="73"/>
      <c r="T88" s="224"/>
      <c r="U88" s="73"/>
      <c r="V88" s="91"/>
    </row>
    <row r="89" spans="1:22" ht="17.25" thickBot="1">
      <c r="A89" s="45"/>
      <c r="B89" s="49"/>
      <c r="C89" s="49" t="s">
        <v>83</v>
      </c>
      <c r="D89" s="49"/>
      <c r="E89" s="49"/>
      <c r="F89" s="49"/>
      <c r="G89" s="19"/>
      <c r="H89" s="7"/>
      <c r="I89" s="229">
        <f>I86-I88</f>
        <v>-616594.0100000002</v>
      </c>
      <c r="J89" s="49"/>
      <c r="K89" s="49"/>
      <c r="L89" s="49"/>
      <c r="M89" s="19"/>
      <c r="N89" s="7"/>
      <c r="O89" s="229">
        <f>O86-O88</f>
        <v>-1821663.5299999998</v>
      </c>
      <c r="P89" s="62"/>
      <c r="Q89" s="17"/>
      <c r="R89" s="67"/>
      <c r="S89" s="36"/>
      <c r="T89" s="225" t="s">
        <v>322</v>
      </c>
      <c r="U89" s="36"/>
      <c r="V89" s="92"/>
    </row>
    <row r="90" spans="1:22" ht="17.25" thickTop="1">
      <c r="A90" s="45"/>
      <c r="B90" s="49"/>
      <c r="C90" s="77"/>
      <c r="D90" s="77"/>
      <c r="E90" s="77"/>
      <c r="F90" s="77"/>
      <c r="G90" s="77"/>
      <c r="H90" s="77"/>
      <c r="I90" s="120"/>
      <c r="J90" s="77"/>
      <c r="K90" s="77"/>
      <c r="L90" s="77"/>
      <c r="M90" s="77"/>
      <c r="N90" s="77"/>
      <c r="O90" s="77"/>
      <c r="P90" s="13"/>
      <c r="Q90" s="17"/>
      <c r="R90" s="67"/>
      <c r="S90" s="36"/>
      <c r="T90" s="220" t="s">
        <v>308</v>
      </c>
      <c r="U90" s="36"/>
      <c r="V90" s="92"/>
    </row>
    <row r="91" spans="1:23" ht="16.5">
      <c r="A91" s="45"/>
      <c r="B91" s="49"/>
      <c r="C91" s="51"/>
      <c r="D91" s="51"/>
      <c r="E91" s="51"/>
      <c r="F91" s="51"/>
      <c r="G91" s="51"/>
      <c r="H91" s="51"/>
      <c r="I91" s="30"/>
      <c r="J91" s="51"/>
      <c r="K91" s="56"/>
      <c r="L91" s="7"/>
      <c r="M91" s="7"/>
      <c r="N91" s="56"/>
      <c r="O91" s="58"/>
      <c r="P91" s="13"/>
      <c r="Q91" s="17"/>
      <c r="R91" s="67"/>
      <c r="S91" s="36"/>
      <c r="T91" s="220" t="s">
        <v>309</v>
      </c>
      <c r="U91" s="36"/>
      <c r="V91" s="92"/>
      <c r="W91" s="77"/>
    </row>
    <row r="92" spans="2:22" ht="15">
      <c r="B92" s="77"/>
      <c r="C92" s="77"/>
      <c r="D92" s="77"/>
      <c r="E92" s="77"/>
      <c r="F92" s="77"/>
      <c r="G92" s="77"/>
      <c r="H92" s="77"/>
      <c r="I92" s="77"/>
      <c r="J92" s="77"/>
      <c r="K92" s="77"/>
      <c r="L92" s="77"/>
      <c r="M92" s="77"/>
      <c r="N92" s="77"/>
      <c r="O92" s="77"/>
      <c r="P92" s="77"/>
      <c r="Q92" s="77"/>
      <c r="R92" s="77"/>
      <c r="S92" s="77"/>
      <c r="T92" s="77"/>
      <c r="U92" s="77"/>
      <c r="V92" s="79"/>
    </row>
    <row r="93" spans="2:22" ht="15">
      <c r="B93" s="77"/>
      <c r="C93" s="77"/>
      <c r="D93" s="77"/>
      <c r="E93" s="77"/>
      <c r="F93" s="77"/>
      <c r="G93" s="77"/>
      <c r="H93" s="77"/>
      <c r="I93" s="77"/>
      <c r="J93" s="77"/>
      <c r="K93" s="77"/>
      <c r="L93" s="77"/>
      <c r="M93" s="77"/>
      <c r="N93" s="77"/>
      <c r="O93" s="77"/>
      <c r="P93" s="77"/>
      <c r="Q93" s="77"/>
      <c r="R93" s="77"/>
      <c r="S93" s="77"/>
      <c r="T93" s="77"/>
      <c r="U93" s="77"/>
      <c r="V93" s="79"/>
    </row>
    <row r="94" spans="2:22" ht="15">
      <c r="B94" s="77"/>
      <c r="C94" s="77"/>
      <c r="D94" s="77"/>
      <c r="E94" s="77"/>
      <c r="F94" s="77"/>
      <c r="G94" s="77"/>
      <c r="H94" s="77"/>
      <c r="I94" s="77"/>
      <c r="J94" s="77"/>
      <c r="K94" s="77"/>
      <c r="L94" s="77"/>
      <c r="M94" s="77"/>
      <c r="N94" s="77"/>
      <c r="O94" s="77"/>
      <c r="P94" s="77"/>
      <c r="Q94" s="77"/>
      <c r="R94" s="77"/>
      <c r="S94" s="77"/>
      <c r="T94" s="77"/>
      <c r="U94" s="77"/>
      <c r="V94" s="79"/>
    </row>
    <row r="95" spans="2:22" ht="15">
      <c r="B95" s="77"/>
      <c r="C95" s="77"/>
      <c r="D95" s="77"/>
      <c r="E95" s="77"/>
      <c r="F95" s="77"/>
      <c r="G95" s="77"/>
      <c r="H95" s="77"/>
      <c r="I95" s="77"/>
      <c r="J95" s="77"/>
      <c r="K95" s="77"/>
      <c r="L95" s="77"/>
      <c r="M95" s="77"/>
      <c r="N95" s="77"/>
      <c r="O95" s="77"/>
      <c r="P95" s="77"/>
      <c r="Q95" s="77"/>
      <c r="R95" s="77"/>
      <c r="S95" s="77"/>
      <c r="T95" s="77"/>
      <c r="U95" s="77"/>
      <c r="V95" s="79"/>
    </row>
    <row r="96" spans="2:22" ht="15">
      <c r="B96" s="77"/>
      <c r="C96" s="77"/>
      <c r="D96" s="77"/>
      <c r="E96" s="77"/>
      <c r="F96" s="77"/>
      <c r="G96" s="77"/>
      <c r="H96" s="77"/>
      <c r="I96" s="119"/>
      <c r="J96" s="77"/>
      <c r="K96" s="77"/>
      <c r="L96" s="77"/>
      <c r="M96" s="77"/>
      <c r="N96" s="77"/>
      <c r="O96" s="77"/>
      <c r="P96" s="77"/>
      <c r="Q96" s="77"/>
      <c r="R96" s="77"/>
      <c r="S96" s="77"/>
      <c r="T96" s="77"/>
      <c r="U96" s="77"/>
      <c r="V96" s="79"/>
    </row>
    <row r="97" spans="2:22" ht="15">
      <c r="B97" s="77"/>
      <c r="C97" s="77"/>
      <c r="D97" s="77"/>
      <c r="E97" s="77"/>
      <c r="F97" s="77"/>
      <c r="G97" s="77"/>
      <c r="H97" s="77"/>
      <c r="I97" s="77"/>
      <c r="J97" s="77"/>
      <c r="K97" s="77"/>
      <c r="L97" s="77"/>
      <c r="M97" s="77"/>
      <c r="N97" s="77"/>
      <c r="O97" s="77"/>
      <c r="P97" s="77"/>
      <c r="Q97" s="77"/>
      <c r="R97" s="77"/>
      <c r="S97" s="77"/>
      <c r="T97" s="77"/>
      <c r="U97" s="77"/>
      <c r="V97" s="79"/>
    </row>
    <row r="98" spans="2:22" ht="15">
      <c r="B98" s="77"/>
      <c r="C98" s="77"/>
      <c r="D98" s="77"/>
      <c r="E98" s="77"/>
      <c r="F98" s="77"/>
      <c r="G98" s="77"/>
      <c r="H98" s="77"/>
      <c r="I98" s="77"/>
      <c r="J98" s="77"/>
      <c r="K98" s="77"/>
      <c r="L98" s="77"/>
      <c r="M98" s="77"/>
      <c r="N98" s="77"/>
      <c r="O98" s="77"/>
      <c r="P98" s="77"/>
      <c r="Q98" s="77"/>
      <c r="R98" s="77"/>
      <c r="S98" s="77"/>
      <c r="T98" s="77"/>
      <c r="U98" s="77"/>
      <c r="V98" s="79"/>
    </row>
    <row r="99" spans="2:22" ht="15">
      <c r="B99" s="77"/>
      <c r="C99" s="77"/>
      <c r="D99" s="77"/>
      <c r="E99" s="77"/>
      <c r="F99" s="77"/>
      <c r="G99" s="77"/>
      <c r="H99" s="77"/>
      <c r="I99" s="77"/>
      <c r="J99" s="77"/>
      <c r="K99" s="77"/>
      <c r="L99" s="77"/>
      <c r="M99" s="77"/>
      <c r="N99" s="77"/>
      <c r="O99" s="77"/>
      <c r="P99" s="77"/>
      <c r="Q99" s="77"/>
      <c r="R99" s="77"/>
      <c r="S99" s="77"/>
      <c r="T99" s="77"/>
      <c r="U99" s="77"/>
      <c r="V99" s="79"/>
    </row>
    <row r="100" spans="2:22" ht="15">
      <c r="B100" s="77"/>
      <c r="C100" s="77"/>
      <c r="D100" s="77"/>
      <c r="E100" s="77"/>
      <c r="F100" s="77"/>
      <c r="G100" s="77"/>
      <c r="H100" s="77"/>
      <c r="I100" s="77"/>
      <c r="J100" s="77"/>
      <c r="K100" s="77"/>
      <c r="L100" s="77"/>
      <c r="M100" s="120"/>
      <c r="N100" s="77"/>
      <c r="O100" s="77"/>
      <c r="P100" s="77"/>
      <c r="Q100" s="77"/>
      <c r="R100" s="77"/>
      <c r="S100" s="77"/>
      <c r="T100" s="77"/>
      <c r="U100" s="77"/>
      <c r="V100" s="79"/>
    </row>
    <row r="101" spans="2:22" ht="15">
      <c r="B101" s="77"/>
      <c r="C101" s="77"/>
      <c r="D101" s="77"/>
      <c r="E101" s="77"/>
      <c r="F101" s="77"/>
      <c r="G101" s="77"/>
      <c r="H101" s="77"/>
      <c r="I101" s="77"/>
      <c r="J101" s="77"/>
      <c r="K101" s="77"/>
      <c r="L101" s="77"/>
      <c r="M101" s="77"/>
      <c r="N101" s="77"/>
      <c r="O101" s="77"/>
      <c r="P101" s="77"/>
      <c r="Q101" s="77"/>
      <c r="R101" s="77"/>
      <c r="S101" s="77"/>
      <c r="T101" s="77"/>
      <c r="U101" s="77"/>
      <c r="V101" s="79"/>
    </row>
    <row r="102" spans="2:22" ht="15">
      <c r="B102" s="77"/>
      <c r="C102" s="77"/>
      <c r="D102" s="77"/>
      <c r="E102" s="77"/>
      <c r="F102" s="77"/>
      <c r="G102" s="77"/>
      <c r="H102" s="77"/>
      <c r="I102" s="120"/>
      <c r="J102" s="77"/>
      <c r="K102" s="77"/>
      <c r="L102" s="77"/>
      <c r="M102" s="120"/>
      <c r="N102" s="77"/>
      <c r="O102" s="77"/>
      <c r="P102" s="77"/>
      <c r="Q102" s="77"/>
      <c r="R102" s="77"/>
      <c r="S102" s="77"/>
      <c r="T102" s="77"/>
      <c r="U102" s="77"/>
      <c r="V102" s="79"/>
    </row>
    <row r="103" spans="2:22" ht="15">
      <c r="B103" s="77"/>
      <c r="C103" s="77"/>
      <c r="D103" s="77"/>
      <c r="E103" s="77"/>
      <c r="F103" s="77"/>
      <c r="G103" s="77"/>
      <c r="H103" s="77"/>
      <c r="I103" s="77"/>
      <c r="J103" s="77"/>
      <c r="K103" s="77"/>
      <c r="L103" s="77"/>
      <c r="M103" s="77"/>
      <c r="N103" s="77"/>
      <c r="O103" s="77"/>
      <c r="P103" s="77"/>
      <c r="Q103" s="77"/>
      <c r="R103" s="77"/>
      <c r="S103" s="77"/>
      <c r="T103" s="77"/>
      <c r="U103" s="77"/>
      <c r="V103" s="79"/>
    </row>
    <row r="104" spans="2:22" ht="15">
      <c r="B104" s="77"/>
      <c r="C104" s="77"/>
      <c r="D104" s="77"/>
      <c r="E104" s="77"/>
      <c r="F104" s="77"/>
      <c r="G104" s="77"/>
      <c r="H104" s="77"/>
      <c r="I104" s="77"/>
      <c r="J104" s="77"/>
      <c r="K104" s="77"/>
      <c r="L104" s="77"/>
      <c r="M104" s="77"/>
      <c r="N104" s="77"/>
      <c r="O104" s="77"/>
      <c r="P104" s="77"/>
      <c r="Q104" s="77"/>
      <c r="R104" s="77"/>
      <c r="S104" s="77"/>
      <c r="T104" s="77"/>
      <c r="U104" s="77"/>
      <c r="V104" s="79"/>
    </row>
    <row r="105" spans="2:22" ht="15">
      <c r="B105" s="77"/>
      <c r="C105" s="77"/>
      <c r="D105" s="77"/>
      <c r="E105" s="120"/>
      <c r="F105" s="77"/>
      <c r="G105" s="77"/>
      <c r="H105" s="77"/>
      <c r="I105" s="120"/>
      <c r="J105" s="77"/>
      <c r="K105" s="77"/>
      <c r="L105" s="77"/>
      <c r="M105" s="77"/>
      <c r="N105" s="77"/>
      <c r="O105" s="77"/>
      <c r="P105" s="77"/>
      <c r="Q105" s="77"/>
      <c r="R105" s="77"/>
      <c r="S105" s="77"/>
      <c r="T105" s="77"/>
      <c r="U105" s="77"/>
      <c r="V105" s="79"/>
    </row>
    <row r="106" spans="2:22" ht="15">
      <c r="B106" s="77"/>
      <c r="C106" s="77"/>
      <c r="D106" s="77"/>
      <c r="E106" s="77"/>
      <c r="F106" s="77"/>
      <c r="G106" s="77"/>
      <c r="H106" s="77"/>
      <c r="I106" s="77"/>
      <c r="J106" s="77"/>
      <c r="K106" s="77"/>
      <c r="L106" s="77"/>
      <c r="M106" s="77"/>
      <c r="N106" s="77"/>
      <c r="O106" s="77"/>
      <c r="P106" s="77"/>
      <c r="Q106" s="77"/>
      <c r="R106" s="77"/>
      <c r="S106" s="77"/>
      <c r="T106" s="77"/>
      <c r="U106" s="77"/>
      <c r="V106" s="79"/>
    </row>
    <row r="107" spans="2:22" ht="15">
      <c r="B107" s="77"/>
      <c r="C107" s="77"/>
      <c r="D107" s="77"/>
      <c r="E107" s="77"/>
      <c r="F107" s="77"/>
      <c r="G107" s="77"/>
      <c r="H107" s="77"/>
      <c r="I107" s="120"/>
      <c r="J107" s="77"/>
      <c r="K107" s="77"/>
      <c r="L107" s="77"/>
      <c r="M107" s="77"/>
      <c r="N107" s="77"/>
      <c r="O107" s="77"/>
      <c r="P107" s="77"/>
      <c r="Q107" s="77"/>
      <c r="R107" s="77"/>
      <c r="S107" s="77"/>
      <c r="T107" s="77"/>
      <c r="U107" s="77"/>
      <c r="V107" s="79"/>
    </row>
    <row r="108" spans="2:22" ht="15">
      <c r="B108" s="77"/>
      <c r="C108" s="77"/>
      <c r="D108" s="77"/>
      <c r="E108" s="77"/>
      <c r="F108" s="77"/>
      <c r="G108" s="77"/>
      <c r="H108" s="77"/>
      <c r="I108" s="77"/>
      <c r="J108" s="77"/>
      <c r="K108" s="77"/>
      <c r="L108" s="77"/>
      <c r="M108" s="77"/>
      <c r="N108" s="77"/>
      <c r="O108" s="77"/>
      <c r="P108" s="77"/>
      <c r="Q108" s="77"/>
      <c r="R108" s="77"/>
      <c r="S108" s="77"/>
      <c r="T108" s="77"/>
      <c r="U108" s="77"/>
      <c r="V108" s="79"/>
    </row>
    <row r="109" spans="2:22" ht="15">
      <c r="B109" s="77"/>
      <c r="C109" s="77"/>
      <c r="D109" s="77"/>
      <c r="E109" s="77"/>
      <c r="F109" s="77"/>
      <c r="G109" s="77"/>
      <c r="H109" s="77"/>
      <c r="I109" s="120"/>
      <c r="J109" s="77"/>
      <c r="K109" s="77"/>
      <c r="L109" s="77"/>
      <c r="M109" s="77"/>
      <c r="N109" s="77"/>
      <c r="O109" s="77"/>
      <c r="P109" s="77"/>
      <c r="Q109" s="77"/>
      <c r="R109" s="77"/>
      <c r="S109" s="77"/>
      <c r="T109" s="77"/>
      <c r="U109" s="77"/>
      <c r="V109" s="79"/>
    </row>
    <row r="110" spans="2:22" ht="15">
      <c r="B110" s="77"/>
      <c r="C110" s="77"/>
      <c r="D110" s="77"/>
      <c r="E110" s="77"/>
      <c r="F110" s="77"/>
      <c r="G110" s="77"/>
      <c r="H110" s="77"/>
      <c r="I110" s="77"/>
      <c r="J110" s="77"/>
      <c r="K110" s="77"/>
      <c r="L110" s="77"/>
      <c r="M110" s="77"/>
      <c r="N110" s="77"/>
      <c r="O110" s="77"/>
      <c r="P110" s="77"/>
      <c r="Q110" s="77"/>
      <c r="R110" s="77"/>
      <c r="S110" s="77"/>
      <c r="T110" s="77"/>
      <c r="U110" s="77"/>
      <c r="V110" s="79"/>
    </row>
    <row r="111" spans="2:22" ht="15">
      <c r="B111" s="77"/>
      <c r="C111" s="77"/>
      <c r="D111" s="77"/>
      <c r="E111" s="77"/>
      <c r="F111" s="77"/>
      <c r="G111" s="77"/>
      <c r="H111" s="77"/>
      <c r="I111" s="77"/>
      <c r="J111" s="77"/>
      <c r="K111" s="77"/>
      <c r="L111" s="77"/>
      <c r="M111" s="77"/>
      <c r="N111" s="77"/>
      <c r="O111" s="77"/>
      <c r="P111" s="77"/>
      <c r="Q111" s="77"/>
      <c r="R111" s="77"/>
      <c r="S111" s="77"/>
      <c r="T111" s="77"/>
      <c r="U111" s="77"/>
      <c r="V111" s="79"/>
    </row>
    <row r="112" spans="2:22" ht="15">
      <c r="B112" s="77"/>
      <c r="C112" s="77"/>
      <c r="D112" s="77"/>
      <c r="E112" s="77"/>
      <c r="F112" s="77"/>
      <c r="G112" s="77"/>
      <c r="H112" s="77"/>
      <c r="I112" s="120"/>
      <c r="J112" s="77"/>
      <c r="K112" s="77"/>
      <c r="L112" s="77"/>
      <c r="M112" s="77"/>
      <c r="N112" s="77"/>
      <c r="O112" s="77"/>
      <c r="P112" s="77"/>
      <c r="Q112" s="77"/>
      <c r="R112" s="77"/>
      <c r="S112" s="77"/>
      <c r="T112" s="77"/>
      <c r="U112" s="77"/>
      <c r="V112" s="79"/>
    </row>
    <row r="113" spans="2:22" ht="15">
      <c r="B113" s="77"/>
      <c r="C113" s="77"/>
      <c r="D113" s="77"/>
      <c r="E113" s="77"/>
      <c r="F113" s="77"/>
      <c r="G113" s="77"/>
      <c r="H113" s="77"/>
      <c r="I113" s="77"/>
      <c r="J113" s="77"/>
      <c r="K113" s="77"/>
      <c r="L113" s="77"/>
      <c r="M113" s="77"/>
      <c r="N113" s="77"/>
      <c r="O113" s="77"/>
      <c r="P113" s="77"/>
      <c r="Q113" s="77"/>
      <c r="R113" s="77"/>
      <c r="S113" s="77"/>
      <c r="T113" s="77"/>
      <c r="U113" s="77"/>
      <c r="V113" s="79"/>
    </row>
    <row r="114" spans="2:22" ht="15">
      <c r="B114" s="77"/>
      <c r="C114" s="77"/>
      <c r="D114" s="77"/>
      <c r="E114" s="77"/>
      <c r="F114" s="77"/>
      <c r="G114" s="77"/>
      <c r="H114" s="77"/>
      <c r="I114" s="77"/>
      <c r="J114" s="77"/>
      <c r="K114" s="77"/>
      <c r="L114" s="77"/>
      <c r="M114" s="77"/>
      <c r="N114" s="77"/>
      <c r="O114" s="77"/>
      <c r="P114" s="77"/>
      <c r="Q114" s="77"/>
      <c r="R114" s="77"/>
      <c r="S114" s="77"/>
      <c r="T114" s="77"/>
      <c r="U114" s="77"/>
      <c r="V114" s="79"/>
    </row>
    <row r="115" spans="2:22" ht="15">
      <c r="B115" s="77"/>
      <c r="C115" s="77"/>
      <c r="D115" s="77"/>
      <c r="E115" s="77"/>
      <c r="F115" s="77"/>
      <c r="G115" s="77"/>
      <c r="H115" s="77"/>
      <c r="I115" s="77"/>
      <c r="J115" s="77"/>
      <c r="K115" s="77"/>
      <c r="L115" s="77"/>
      <c r="M115" s="77"/>
      <c r="N115" s="77"/>
      <c r="O115" s="77"/>
      <c r="P115" s="77"/>
      <c r="Q115" s="77"/>
      <c r="R115" s="77"/>
      <c r="S115" s="77"/>
      <c r="T115" s="77"/>
      <c r="U115" s="77"/>
      <c r="V115" s="79"/>
    </row>
    <row r="116" spans="2:22" ht="15">
      <c r="B116" s="77"/>
      <c r="C116" s="77"/>
      <c r="D116" s="77"/>
      <c r="E116" s="77"/>
      <c r="F116" s="77"/>
      <c r="G116" s="77"/>
      <c r="H116" s="77"/>
      <c r="I116" s="77"/>
      <c r="J116" s="77"/>
      <c r="K116" s="77"/>
      <c r="L116" s="77"/>
      <c r="M116" s="77"/>
      <c r="N116" s="77"/>
      <c r="O116" s="77"/>
      <c r="P116" s="77"/>
      <c r="Q116" s="77"/>
      <c r="R116" s="77"/>
      <c r="S116" s="77"/>
      <c r="T116" s="77"/>
      <c r="U116" s="77"/>
      <c r="V116" s="79"/>
    </row>
    <row r="117" spans="2:22" ht="15">
      <c r="B117" s="77"/>
      <c r="C117" s="77"/>
      <c r="D117" s="77"/>
      <c r="E117" s="77"/>
      <c r="F117" s="77"/>
      <c r="G117" s="77"/>
      <c r="H117" s="77"/>
      <c r="I117" s="77"/>
      <c r="J117" s="77"/>
      <c r="K117" s="77"/>
      <c r="L117" s="77"/>
      <c r="M117" s="77"/>
      <c r="N117" s="77"/>
      <c r="O117" s="77"/>
      <c r="P117" s="77"/>
      <c r="Q117" s="77"/>
      <c r="R117" s="77"/>
      <c r="S117" s="77"/>
      <c r="T117" s="77"/>
      <c r="U117" s="77"/>
      <c r="V117" s="79"/>
    </row>
    <row r="118" spans="2:22" ht="15">
      <c r="B118" s="77"/>
      <c r="C118" s="77"/>
      <c r="D118" s="77"/>
      <c r="E118" s="77"/>
      <c r="F118" s="77"/>
      <c r="G118" s="77"/>
      <c r="H118" s="77"/>
      <c r="I118" s="77"/>
      <c r="J118" s="77"/>
      <c r="K118" s="77"/>
      <c r="L118" s="77"/>
      <c r="M118" s="77"/>
      <c r="N118" s="77"/>
      <c r="O118" s="77"/>
      <c r="P118" s="77"/>
      <c r="Q118" s="77"/>
      <c r="R118" s="77"/>
      <c r="S118" s="77"/>
      <c r="T118" s="77"/>
      <c r="U118" s="77"/>
      <c r="V118" s="79"/>
    </row>
    <row r="119" spans="2:22" ht="15">
      <c r="B119" s="77"/>
      <c r="C119" s="77"/>
      <c r="D119" s="77"/>
      <c r="E119" s="77"/>
      <c r="F119" s="77"/>
      <c r="G119" s="77"/>
      <c r="H119" s="77"/>
      <c r="I119" s="77"/>
      <c r="J119" s="77"/>
      <c r="K119" s="77"/>
      <c r="L119" s="77"/>
      <c r="M119" s="77"/>
      <c r="N119" s="77"/>
      <c r="O119" s="77"/>
      <c r="P119" s="77"/>
      <c r="Q119" s="77"/>
      <c r="R119" s="77"/>
      <c r="S119" s="77"/>
      <c r="T119" s="77"/>
      <c r="U119" s="77"/>
      <c r="V119" s="79"/>
    </row>
    <row r="120" spans="2:22" ht="15">
      <c r="B120" s="77"/>
      <c r="C120" s="77"/>
      <c r="D120" s="77"/>
      <c r="E120" s="77"/>
      <c r="F120" s="77"/>
      <c r="G120" s="77"/>
      <c r="H120" s="77"/>
      <c r="I120" s="77"/>
      <c r="J120" s="77"/>
      <c r="K120" s="77"/>
      <c r="L120" s="77"/>
      <c r="M120" s="77"/>
      <c r="N120" s="77"/>
      <c r="O120" s="77"/>
      <c r="P120" s="77"/>
      <c r="Q120" s="77"/>
      <c r="R120" s="77"/>
      <c r="S120" s="77"/>
      <c r="T120" s="77"/>
      <c r="U120" s="77"/>
      <c r="V120" s="79"/>
    </row>
    <row r="121" spans="2:22" ht="15">
      <c r="B121" s="77"/>
      <c r="C121" s="77"/>
      <c r="D121" s="77"/>
      <c r="E121" s="77"/>
      <c r="F121" s="77"/>
      <c r="G121" s="77"/>
      <c r="H121" s="77"/>
      <c r="I121" s="77"/>
      <c r="J121" s="77"/>
      <c r="K121" s="77"/>
      <c r="L121" s="77"/>
      <c r="M121" s="77"/>
      <c r="N121" s="77"/>
      <c r="O121" s="77"/>
      <c r="P121" s="77"/>
      <c r="Q121" s="77"/>
      <c r="R121" s="77"/>
      <c r="S121" s="77"/>
      <c r="T121" s="77"/>
      <c r="U121" s="77"/>
      <c r="V121" s="79"/>
    </row>
    <row r="122" spans="2:22" ht="15">
      <c r="B122" s="77"/>
      <c r="C122" s="77"/>
      <c r="D122" s="77"/>
      <c r="E122" s="77"/>
      <c r="F122" s="77"/>
      <c r="G122" s="77"/>
      <c r="H122" s="77"/>
      <c r="I122" s="77"/>
      <c r="J122" s="77"/>
      <c r="K122" s="77"/>
      <c r="L122" s="77"/>
      <c r="M122" s="77"/>
      <c r="N122" s="77"/>
      <c r="O122" s="77"/>
      <c r="P122" s="77"/>
      <c r="Q122" s="77"/>
      <c r="R122" s="77"/>
      <c r="S122" s="77"/>
      <c r="T122" s="77"/>
      <c r="U122" s="77"/>
      <c r="V122" s="79"/>
    </row>
    <row r="123" spans="2:22" ht="15">
      <c r="B123" s="77"/>
      <c r="C123" s="77"/>
      <c r="D123" s="77"/>
      <c r="E123" s="77"/>
      <c r="F123" s="77"/>
      <c r="G123" s="77"/>
      <c r="H123" s="77"/>
      <c r="I123" s="77"/>
      <c r="J123" s="77"/>
      <c r="K123" s="77"/>
      <c r="L123" s="77"/>
      <c r="M123" s="77"/>
      <c r="N123" s="77"/>
      <c r="O123" s="77"/>
      <c r="P123" s="77"/>
      <c r="Q123" s="77"/>
      <c r="R123" s="77"/>
      <c r="S123" s="77"/>
      <c r="T123" s="77"/>
      <c r="U123" s="77"/>
      <c r="V123" s="79"/>
    </row>
    <row r="124" spans="2:22" ht="15">
      <c r="B124" s="77"/>
      <c r="C124" s="77"/>
      <c r="D124" s="77"/>
      <c r="E124" s="77"/>
      <c r="F124" s="77"/>
      <c r="G124" s="77"/>
      <c r="H124" s="77"/>
      <c r="I124" s="77"/>
      <c r="J124" s="77"/>
      <c r="K124" s="77"/>
      <c r="L124" s="77"/>
      <c r="M124" s="77"/>
      <c r="N124" s="77"/>
      <c r="O124" s="77"/>
      <c r="P124" s="77"/>
      <c r="Q124" s="77"/>
      <c r="R124" s="77"/>
      <c r="S124" s="77"/>
      <c r="T124" s="77"/>
      <c r="U124" s="77"/>
      <c r="V124" s="79"/>
    </row>
    <row r="125" spans="2:24" ht="15">
      <c r="B125" s="77"/>
      <c r="C125" s="77"/>
      <c r="D125" s="77"/>
      <c r="E125" s="77"/>
      <c r="F125" s="77"/>
      <c r="G125" s="77"/>
      <c r="H125" s="77"/>
      <c r="I125" s="77"/>
      <c r="J125" s="77"/>
      <c r="K125" s="77"/>
      <c r="L125" s="77"/>
      <c r="M125" s="77"/>
      <c r="N125" s="77"/>
      <c r="O125" s="77"/>
      <c r="P125" s="77"/>
      <c r="Q125" s="77"/>
      <c r="R125" s="77"/>
      <c r="S125" s="77"/>
      <c r="T125" s="77"/>
      <c r="U125" s="77"/>
      <c r="V125" s="79"/>
      <c r="W125" s="77"/>
      <c r="X125" s="77"/>
    </row>
    <row r="126" spans="2:24" ht="15">
      <c r="B126" s="77"/>
      <c r="C126" s="77"/>
      <c r="D126" s="77"/>
      <c r="E126" s="77"/>
      <c r="F126" s="77"/>
      <c r="G126" s="77"/>
      <c r="H126" s="77"/>
      <c r="I126" s="77"/>
      <c r="J126" s="77"/>
      <c r="K126" s="77"/>
      <c r="L126" s="77"/>
      <c r="M126" s="77"/>
      <c r="N126" s="77"/>
      <c r="O126" s="77"/>
      <c r="P126" s="77"/>
      <c r="Q126" s="77"/>
      <c r="R126" s="77"/>
      <c r="S126" s="77"/>
      <c r="T126" s="77"/>
      <c r="U126" s="77"/>
      <c r="V126" s="79"/>
      <c r="W126" s="77"/>
      <c r="X126" s="77"/>
    </row>
    <row r="127" spans="2:24" ht="15">
      <c r="B127" s="77"/>
      <c r="C127" s="77"/>
      <c r="D127" s="77"/>
      <c r="E127" s="77"/>
      <c r="F127" s="77"/>
      <c r="G127" s="77"/>
      <c r="H127" s="77"/>
      <c r="I127" s="77"/>
      <c r="J127" s="77"/>
      <c r="K127" s="77"/>
      <c r="L127" s="77"/>
      <c r="M127" s="77"/>
      <c r="N127" s="77"/>
      <c r="O127" s="77"/>
      <c r="P127" s="77"/>
      <c r="Q127" s="77"/>
      <c r="R127" s="77"/>
      <c r="S127" s="77"/>
      <c r="T127" s="77"/>
      <c r="U127" s="77"/>
      <c r="V127" s="79"/>
      <c r="W127" s="77"/>
      <c r="X127" s="77"/>
    </row>
    <row r="128" spans="2:24" ht="15">
      <c r="B128" s="77"/>
      <c r="C128" s="77"/>
      <c r="D128" s="77"/>
      <c r="E128" s="77"/>
      <c r="F128" s="77"/>
      <c r="G128" s="77"/>
      <c r="H128" s="77"/>
      <c r="I128" s="77"/>
      <c r="J128" s="77"/>
      <c r="K128" s="77"/>
      <c r="L128" s="77"/>
      <c r="M128" s="77"/>
      <c r="N128" s="77"/>
      <c r="O128" s="77"/>
      <c r="P128" s="77"/>
      <c r="Q128" s="77"/>
      <c r="R128" s="77"/>
      <c r="S128" s="77"/>
      <c r="T128" s="77"/>
      <c r="U128" s="77"/>
      <c r="V128" s="79"/>
      <c r="W128" s="77"/>
      <c r="X128" s="77"/>
    </row>
    <row r="129" spans="2:24" ht="15">
      <c r="B129" s="77"/>
      <c r="C129" s="77"/>
      <c r="D129" s="77"/>
      <c r="E129" s="77"/>
      <c r="F129" s="77"/>
      <c r="G129" s="77"/>
      <c r="H129" s="77"/>
      <c r="I129" s="77"/>
      <c r="J129" s="77"/>
      <c r="K129" s="77"/>
      <c r="L129" s="77"/>
      <c r="M129" s="77"/>
      <c r="N129" s="77"/>
      <c r="O129" s="77"/>
      <c r="P129" s="77"/>
      <c r="Q129" s="77"/>
      <c r="R129" s="77"/>
      <c r="S129" s="77"/>
      <c r="T129" s="77"/>
      <c r="U129" s="77"/>
      <c r="V129" s="79"/>
      <c r="W129" s="77"/>
      <c r="X129" s="77"/>
    </row>
    <row r="130" spans="2:24" ht="15">
      <c r="B130" s="77"/>
      <c r="C130" s="77"/>
      <c r="D130" s="77"/>
      <c r="E130" s="77"/>
      <c r="F130" s="77"/>
      <c r="G130" s="77"/>
      <c r="H130" s="77"/>
      <c r="I130" s="77"/>
      <c r="J130" s="77"/>
      <c r="K130" s="77"/>
      <c r="L130" s="77"/>
      <c r="M130" s="77"/>
      <c r="N130" s="77"/>
      <c r="O130" s="77"/>
      <c r="P130" s="77"/>
      <c r="Q130" s="77"/>
      <c r="R130" s="77"/>
      <c r="S130" s="77"/>
      <c r="T130" s="77"/>
      <c r="U130" s="77"/>
      <c r="V130" s="79"/>
      <c r="W130" s="77"/>
      <c r="X130" s="77"/>
    </row>
    <row r="131" spans="2:24" ht="15">
      <c r="B131" s="77"/>
      <c r="C131" s="77"/>
      <c r="D131" s="77"/>
      <c r="E131" s="77"/>
      <c r="F131" s="77"/>
      <c r="G131" s="77"/>
      <c r="H131" s="77"/>
      <c r="I131" s="77"/>
      <c r="J131" s="77"/>
      <c r="K131" s="77"/>
      <c r="L131" s="77"/>
      <c r="M131" s="77"/>
      <c r="N131" s="77"/>
      <c r="O131" s="77"/>
      <c r="P131" s="77"/>
      <c r="Q131" s="77"/>
      <c r="R131" s="77"/>
      <c r="S131" s="77"/>
      <c r="T131" s="77"/>
      <c r="U131" s="77"/>
      <c r="V131" s="79"/>
      <c r="W131" s="77"/>
      <c r="X131" s="77"/>
    </row>
    <row r="132" spans="2:24" ht="15">
      <c r="B132" s="77"/>
      <c r="C132" s="77"/>
      <c r="D132" s="77"/>
      <c r="E132" s="77"/>
      <c r="F132" s="77"/>
      <c r="G132" s="77"/>
      <c r="H132" s="77"/>
      <c r="I132" s="77"/>
      <c r="J132" s="77"/>
      <c r="K132" s="77"/>
      <c r="L132" s="77"/>
      <c r="M132" s="77"/>
      <c r="N132" s="77"/>
      <c r="O132" s="77"/>
      <c r="P132" s="77"/>
      <c r="Q132" s="77"/>
      <c r="R132" s="77"/>
      <c r="S132" s="77"/>
      <c r="T132" s="77"/>
      <c r="U132" s="77"/>
      <c r="V132" s="79"/>
      <c r="W132" s="77"/>
      <c r="X132" s="77"/>
    </row>
    <row r="133" spans="1:24" ht="15.75" thickBot="1">
      <c r="A133" s="121"/>
      <c r="B133" s="122"/>
      <c r="C133" s="122"/>
      <c r="D133" s="122"/>
      <c r="E133" s="122"/>
      <c r="F133" s="122"/>
      <c r="G133" s="122"/>
      <c r="H133" s="122"/>
      <c r="I133" s="122"/>
      <c r="J133" s="122"/>
      <c r="K133" s="122"/>
      <c r="L133" s="122"/>
      <c r="M133" s="122"/>
      <c r="N133" s="122"/>
      <c r="O133" s="122"/>
      <c r="P133" s="122"/>
      <c r="Q133" s="122"/>
      <c r="R133" s="122"/>
      <c r="S133" s="122"/>
      <c r="T133" s="122"/>
      <c r="U133" s="122"/>
      <c r="V133" s="123"/>
      <c r="W133" s="77"/>
      <c r="X133" s="77"/>
    </row>
    <row r="134" spans="2:23" ht="15">
      <c r="B134" s="77"/>
      <c r="C134" s="77"/>
      <c r="D134" s="77"/>
      <c r="E134" s="77"/>
      <c r="F134" s="77"/>
      <c r="G134" s="77"/>
      <c r="H134" s="77"/>
      <c r="I134" s="77"/>
      <c r="J134" s="77"/>
      <c r="K134" s="77"/>
      <c r="L134" s="77"/>
      <c r="M134" s="77"/>
      <c r="N134" s="77"/>
      <c r="O134" s="77"/>
      <c r="P134" s="77"/>
      <c r="Q134" s="77"/>
      <c r="R134" s="77"/>
      <c r="S134" s="77"/>
      <c r="T134" s="77"/>
      <c r="U134" s="77"/>
      <c r="V134" s="77"/>
      <c r="W134" s="77"/>
    </row>
    <row r="135" spans="1:24" ht="1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row>
    <row r="136" spans="1:24" ht="1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row>
    <row r="137" spans="1:24" ht="1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row>
    <row r="138" spans="1:24" ht="1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row>
    <row r="139" spans="1:24" ht="1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row>
    <row r="140" spans="1:24" ht="1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row>
  </sheetData>
  <sheetProtection/>
  <mergeCells count="11">
    <mergeCell ref="K60:O60"/>
    <mergeCell ref="R66:V66"/>
    <mergeCell ref="E60:I60"/>
    <mergeCell ref="A58:P58"/>
    <mergeCell ref="Q58:V58"/>
    <mergeCell ref="A1:V1"/>
    <mergeCell ref="K5:O5"/>
    <mergeCell ref="E5:I5"/>
    <mergeCell ref="A2:V2"/>
    <mergeCell ref="A3:V3"/>
    <mergeCell ref="K59:O59"/>
  </mergeCells>
  <printOptions horizontalCentered="1" verticalCentered="1"/>
  <pageMargins left="0" right="0" top="0" bottom="0" header="0" footer="0"/>
  <pageSetup horizontalDpi="600" verticalDpi="600" orientation="portrait" paperSize="9" scale="33" r:id="rId4"/>
  <drawing r:id="rId3"/>
  <legacyDrawing r:id="rId2"/>
</worksheet>
</file>

<file path=xl/worksheets/sheet2.xml><?xml version="1.0" encoding="utf-8"?>
<worksheet xmlns="http://schemas.openxmlformats.org/spreadsheetml/2006/main" xmlns:r="http://schemas.openxmlformats.org/officeDocument/2006/relationships">
  <dimension ref="A1:P115"/>
  <sheetViews>
    <sheetView zoomScalePageLayoutView="0" workbookViewId="0" topLeftCell="A1">
      <selection activeCell="K19" sqref="K19"/>
    </sheetView>
  </sheetViews>
  <sheetFormatPr defaultColWidth="9.00390625" defaultRowHeight="15"/>
  <cols>
    <col min="1" max="1" width="6.421875" style="0" customWidth="1"/>
    <col min="2" max="2" width="2.28125" style="0" customWidth="1"/>
    <col min="3" max="4" width="9.00390625" style="0" customWidth="1"/>
    <col min="5" max="5" width="11.421875" style="0" customWidth="1"/>
    <col min="6" max="6" width="12.421875" style="76" customWidth="1"/>
    <col min="7" max="7" width="0.71875" style="76" customWidth="1"/>
    <col min="8" max="8" width="13.57421875" style="0" customWidth="1"/>
    <col min="9" max="9" width="14.00390625" style="0" customWidth="1"/>
    <col min="10" max="10" width="12.421875" style="0" customWidth="1"/>
    <col min="11" max="11" width="15.00390625" style="76" customWidth="1"/>
    <col min="12" max="12" width="1.57421875" style="0" customWidth="1"/>
    <col min="13" max="13" width="15.7109375" style="76" customWidth="1"/>
    <col min="14" max="14" width="1.421875" style="0" customWidth="1"/>
    <col min="15" max="15" width="15.8515625" style="0" customWidth="1"/>
  </cols>
  <sheetData>
    <row r="1" ht="15">
      <c r="B1" s="143" t="s">
        <v>203</v>
      </c>
    </row>
    <row r="2" ht="15">
      <c r="B2" s="143" t="s">
        <v>204</v>
      </c>
    </row>
    <row r="3" ht="15"/>
    <row r="4" spans="2:6" ht="15">
      <c r="B4" s="143" t="s">
        <v>205</v>
      </c>
      <c r="F4" s="76" t="s">
        <v>206</v>
      </c>
    </row>
    <row r="5" ht="15">
      <c r="F5" s="76" t="s">
        <v>207</v>
      </c>
    </row>
    <row r="6" ht="15">
      <c r="B6" t="s">
        <v>208</v>
      </c>
    </row>
    <row r="7" ht="15">
      <c r="C7" t="s">
        <v>209</v>
      </c>
    </row>
    <row r="8" spans="3:7" ht="15">
      <c r="C8" t="s">
        <v>210</v>
      </c>
      <c r="F8"/>
      <c r="G8"/>
    </row>
    <row r="9" ht="15"/>
    <row r="10" ht="15">
      <c r="B10" t="s">
        <v>211</v>
      </c>
    </row>
    <row r="11" spans="1:6" ht="15">
      <c r="A11" t="s">
        <v>101</v>
      </c>
      <c r="C11" t="s">
        <v>209</v>
      </c>
      <c r="F11" s="76">
        <v>545763.22</v>
      </c>
    </row>
    <row r="12" spans="1:8" ht="15">
      <c r="A12" t="s">
        <v>102</v>
      </c>
      <c r="C12" t="s">
        <v>210</v>
      </c>
      <c r="F12" s="144">
        <v>67414.18</v>
      </c>
      <c r="H12" s="144">
        <f>F11+F12</f>
        <v>613177.3999999999</v>
      </c>
    </row>
    <row r="13" ht="15"/>
    <row r="14" spans="3:11" ht="15">
      <c r="C14" t="s">
        <v>212</v>
      </c>
      <c r="H14" s="144">
        <f>H8+H12</f>
        <v>613177.3999999999</v>
      </c>
      <c r="K14" s="145"/>
    </row>
    <row r="15" ht="15"/>
    <row r="16" ht="15">
      <c r="B16" t="s">
        <v>213</v>
      </c>
    </row>
    <row r="17" spans="1:3" ht="15">
      <c r="A17" t="s">
        <v>101</v>
      </c>
      <c r="C17" t="s">
        <v>209</v>
      </c>
    </row>
    <row r="18" spans="1:7" ht="15">
      <c r="A18" t="s">
        <v>102</v>
      </c>
      <c r="C18" t="s">
        <v>210</v>
      </c>
      <c r="F18"/>
      <c r="G18"/>
    </row>
    <row r="19" spans="6:7" ht="15">
      <c r="F19"/>
      <c r="G19"/>
    </row>
    <row r="20" spans="3:7" ht="15">
      <c r="C20" t="s">
        <v>214</v>
      </c>
      <c r="F20"/>
      <c r="G20"/>
    </row>
    <row r="21" ht="15"/>
    <row r="22" ht="15">
      <c r="B22" t="s">
        <v>215</v>
      </c>
    </row>
    <row r="23" spans="1:6" ht="15">
      <c r="A23" t="s">
        <v>85</v>
      </c>
      <c r="C23" t="s">
        <v>216</v>
      </c>
      <c r="F23" s="76">
        <f>ΕΠΙΜΕΡΙΣΜΟΣ!B16</f>
        <v>5267900.22</v>
      </c>
    </row>
    <row r="24" spans="1:9" ht="15">
      <c r="A24" t="s">
        <v>86</v>
      </c>
      <c r="C24" t="s">
        <v>217</v>
      </c>
      <c r="F24" s="76">
        <f>ΕΠΙΜΕΡΙΣΜΟΣ!B17</f>
        <v>429913.3</v>
      </c>
      <c r="I24" s="76"/>
    </row>
    <row r="25" spans="1:9" ht="15">
      <c r="A25" t="s">
        <v>87</v>
      </c>
      <c r="C25" t="s">
        <v>218</v>
      </c>
      <c r="F25" s="76">
        <f>ΕΠΙΜΕΡΙΣΜΟΣ!B18</f>
        <v>1341440.97</v>
      </c>
      <c r="I25" s="76"/>
    </row>
    <row r="26" spans="1:9" ht="15">
      <c r="A26" t="s">
        <v>88</v>
      </c>
      <c r="C26" t="s">
        <v>219</v>
      </c>
      <c r="F26" s="76">
        <f>ΕΠΙΜΕΡΙΣΜΟΣ!B19</f>
        <v>138758.23</v>
      </c>
      <c r="I26" s="76"/>
    </row>
    <row r="27" spans="1:12" ht="15">
      <c r="A27" t="s">
        <v>89</v>
      </c>
      <c r="C27" t="s">
        <v>220</v>
      </c>
      <c r="F27" s="76">
        <f>ΕΠΙΜΕΡΙΣΜΟΣ!B20</f>
        <v>4003349.76</v>
      </c>
      <c r="L27" s="76"/>
    </row>
    <row r="28" spans="1:6" ht="15">
      <c r="A28" t="s">
        <v>90</v>
      </c>
      <c r="C28" t="s">
        <v>221</v>
      </c>
      <c r="F28" s="76">
        <f>ΕΠΙΜΕΡΙΣΜΟΣ!B21</f>
        <v>80845.88</v>
      </c>
    </row>
    <row r="29" spans="1:6" ht="15">
      <c r="A29" t="s">
        <v>91</v>
      </c>
      <c r="C29" t="s">
        <v>222</v>
      </c>
      <c r="F29" s="76">
        <f>ΕΠΙΜΕΡΙΣΜΟΣ!B22</f>
        <v>2959110.15</v>
      </c>
    </row>
    <row r="30" spans="1:7" ht="15">
      <c r="A30" t="s">
        <v>92</v>
      </c>
      <c r="C30" t="s">
        <v>223</v>
      </c>
      <c r="F30" s="76">
        <f>ΕΠΙΜΕΡΙΣΜΟΣ!B23</f>
        <v>1931960.01</v>
      </c>
      <c r="G30" s="120"/>
    </row>
    <row r="31" spans="1:13" ht="15">
      <c r="A31" t="s">
        <v>93</v>
      </c>
      <c r="C31" s="146" t="s">
        <v>224</v>
      </c>
      <c r="D31" s="146"/>
      <c r="E31" s="146"/>
      <c r="F31" s="144">
        <f>ΕΠΙΜΕΡΙΣΜΟΣ!B24</f>
        <v>1424414.46</v>
      </c>
      <c r="H31" s="144">
        <f>SUM(F23:F31)</f>
        <v>17577692.98</v>
      </c>
      <c r="J31" s="76">
        <f>H31-F29</f>
        <v>14618582.83</v>
      </c>
      <c r="K31" s="76">
        <f>J31*75%</f>
        <v>10963937.1225</v>
      </c>
      <c r="M31" s="76">
        <v>105181379.01</v>
      </c>
    </row>
    <row r="32" spans="3:13" ht="15">
      <c r="C32" s="143" t="s">
        <v>225</v>
      </c>
      <c r="H32" s="145">
        <f>H14+H20+H31+H30</f>
        <v>18190870.38</v>
      </c>
      <c r="M32" s="76">
        <f>M31*3%</f>
        <v>3155441.3703</v>
      </c>
    </row>
    <row r="33" ht="15">
      <c r="H33" s="76"/>
    </row>
    <row r="34" ht="15">
      <c r="B34" s="143" t="s">
        <v>226</v>
      </c>
    </row>
    <row r="35" ht="7.5" customHeight="1"/>
    <row r="36" ht="15">
      <c r="B36" t="s">
        <v>227</v>
      </c>
    </row>
    <row r="37" spans="1:6" ht="15">
      <c r="A37" t="s">
        <v>94</v>
      </c>
      <c r="C37" t="s">
        <v>228</v>
      </c>
      <c r="F37" s="76">
        <f>ΕΠΙΜΕΡΙΣΜΟΣ!F15</f>
        <v>275</v>
      </c>
    </row>
    <row r="38" spans="1:8" ht="15">
      <c r="A38" t="s">
        <v>95</v>
      </c>
      <c r="C38" t="s">
        <v>229</v>
      </c>
      <c r="H38" s="76"/>
    </row>
    <row r="39" spans="1:6" ht="15">
      <c r="A39" t="s">
        <v>96</v>
      </c>
      <c r="C39" t="s">
        <v>230</v>
      </c>
      <c r="F39" s="76">
        <f>ΕΠΙΜΕΡΙΣΜΟΣ!F17</f>
        <v>608234.64</v>
      </c>
    </row>
    <row r="40" spans="1:8" ht="15">
      <c r="A40" t="s">
        <v>97</v>
      </c>
      <c r="C40" t="s">
        <v>231</v>
      </c>
      <c r="F40" s="144">
        <f>ΕΠΙΜΕΡΙΣΜΟΣ!F18</f>
        <v>1966627.68</v>
      </c>
      <c r="H40" s="144">
        <f>SUM(F37:F40)</f>
        <v>2575137.32</v>
      </c>
    </row>
    <row r="41" ht="15"/>
    <row r="42" spans="2:15" ht="15">
      <c r="B42" t="s">
        <v>232</v>
      </c>
      <c r="M42" s="76">
        <v>74</v>
      </c>
      <c r="N42" t="s">
        <v>233</v>
      </c>
      <c r="O42" s="97">
        <f>ΕΠΙΜΕΡΙΣΜΟΣ!J19</f>
        <v>10350303.44</v>
      </c>
    </row>
    <row r="43" spans="1:15" ht="15">
      <c r="A43" t="s">
        <v>98</v>
      </c>
      <c r="C43" t="s">
        <v>234</v>
      </c>
      <c r="F43" s="147">
        <f>ΕΠΙΜΕΡΙΣΜΟΣ!F19</f>
        <v>10748007.6</v>
      </c>
      <c r="H43" s="148">
        <f>H40+F43</f>
        <v>13323144.92</v>
      </c>
      <c r="M43" s="76">
        <v>74.01</v>
      </c>
      <c r="N43" t="s">
        <v>233</v>
      </c>
      <c r="O43" s="97">
        <f>ΕΠΙΜΕΡΙΣΜΟΣ!J20</f>
        <v>397704.16</v>
      </c>
    </row>
    <row r="44" ht="15">
      <c r="O44" s="149">
        <f>O42+O43</f>
        <v>10748007.6</v>
      </c>
    </row>
    <row r="45" spans="1:8" ht="15">
      <c r="A45" t="s">
        <v>99</v>
      </c>
      <c r="C45" t="s">
        <v>235</v>
      </c>
      <c r="F45" s="76">
        <f>ΕΠΙΜΕΡΙΣΜΟΣ!F20</f>
        <v>18825.71</v>
      </c>
      <c r="H45" s="76"/>
    </row>
    <row r="46" spans="1:9" ht="15">
      <c r="A46" t="s">
        <v>100</v>
      </c>
      <c r="C46" t="s">
        <v>236</v>
      </c>
      <c r="F46" s="144">
        <f>ΕΠΙΜΕΡΙΣΜΟΣ!F21</f>
        <v>35821.05</v>
      </c>
      <c r="H46" s="144">
        <f>F45+F46</f>
        <v>54646.76</v>
      </c>
      <c r="I46" s="76">
        <f>H43+H46</f>
        <v>13377791.68</v>
      </c>
    </row>
    <row r="47" ht="15"/>
    <row r="48" spans="3:10" ht="15">
      <c r="C48" t="s">
        <v>237</v>
      </c>
      <c r="H48" s="76">
        <v>4813078.7</v>
      </c>
      <c r="I48" s="117">
        <f>H32-H50</f>
        <v>0</v>
      </c>
      <c r="J48" s="76"/>
    </row>
    <row r="49" spans="3:8" ht="15">
      <c r="C49" s="146"/>
      <c r="D49" s="146"/>
      <c r="E49" s="146"/>
      <c r="F49" s="144"/>
      <c r="H49" s="146"/>
    </row>
    <row r="50" spans="3:10" ht="15">
      <c r="C50" s="143" t="s">
        <v>238</v>
      </c>
      <c r="H50" s="145">
        <f>H43+H46+H48+H49</f>
        <v>18190870.38</v>
      </c>
      <c r="I50" s="76"/>
      <c r="J50" s="76"/>
    </row>
    <row r="51" ht="3.75" customHeight="1">
      <c r="H51" s="76"/>
    </row>
    <row r="52" spans="1:8" ht="15">
      <c r="A52" t="s">
        <v>239</v>
      </c>
      <c r="H52" s="76"/>
    </row>
    <row r="53" ht="15">
      <c r="B53" s="143" t="s">
        <v>203</v>
      </c>
    </row>
    <row r="54" ht="15">
      <c r="B54" s="143" t="str">
        <f>B2</f>
        <v>31ης ΔΕΚΕΜΒΡΙΟΥ 2014  (1 Ιανουαρίου - 31 Δεκεμβρίου 2014)</v>
      </c>
    </row>
    <row r="55" ht="15"/>
    <row r="56" spans="2:6" ht="15">
      <c r="B56" s="143" t="s">
        <v>205</v>
      </c>
      <c r="F56" s="76" t="s">
        <v>206</v>
      </c>
    </row>
    <row r="57" ht="15">
      <c r="F57" s="76" t="str">
        <f>F5</f>
        <v>Χρήσεως 2014</v>
      </c>
    </row>
    <row r="58" ht="15">
      <c r="B58" t="s">
        <v>208</v>
      </c>
    </row>
    <row r="59" spans="3:15" ht="15">
      <c r="C59" t="s">
        <v>209</v>
      </c>
      <c r="O59" s="76"/>
    </row>
    <row r="60" spans="3:7" ht="15">
      <c r="C60" t="s">
        <v>210</v>
      </c>
      <c r="F60"/>
      <c r="G60"/>
    </row>
    <row r="61" ht="6.75" customHeight="1"/>
    <row r="62" ht="15">
      <c r="B62" t="s">
        <v>211</v>
      </c>
    </row>
    <row r="63" spans="1:9" ht="15">
      <c r="A63" t="s">
        <v>101</v>
      </c>
      <c r="C63" t="s">
        <v>209</v>
      </c>
      <c r="F63" s="76">
        <f>F11</f>
        <v>545763.22</v>
      </c>
      <c r="I63" t="s">
        <v>240</v>
      </c>
    </row>
    <row r="64" spans="1:8" ht="15">
      <c r="A64" t="s">
        <v>102</v>
      </c>
      <c r="C64" t="s">
        <v>210</v>
      </c>
      <c r="F64" s="144">
        <f>F12</f>
        <v>67414.18</v>
      </c>
      <c r="H64" s="144">
        <f>F63+F64</f>
        <v>613177.3999999999</v>
      </c>
    </row>
    <row r="65" ht="7.5" customHeight="1"/>
    <row r="66" spans="3:11" ht="15">
      <c r="C66" t="s">
        <v>212</v>
      </c>
      <c r="H66" s="144">
        <f>H60+H64</f>
        <v>613177.3999999999</v>
      </c>
      <c r="K66" s="145"/>
    </row>
    <row r="67" ht="9" customHeight="1"/>
    <row r="68" ht="15">
      <c r="B68" t="s">
        <v>213</v>
      </c>
    </row>
    <row r="69" spans="1:3" ht="15">
      <c r="A69" t="s">
        <v>101</v>
      </c>
      <c r="C69" t="s">
        <v>209</v>
      </c>
    </row>
    <row r="70" spans="1:7" ht="15">
      <c r="A70" t="s">
        <v>102</v>
      </c>
      <c r="C70" t="s">
        <v>210</v>
      </c>
      <c r="F70"/>
      <c r="G70"/>
    </row>
    <row r="71" spans="6:7" ht="5.25" customHeight="1">
      <c r="F71"/>
      <c r="G71"/>
    </row>
    <row r="72" spans="3:7" ht="15">
      <c r="C72" t="s">
        <v>241</v>
      </c>
      <c r="F72"/>
      <c r="G72"/>
    </row>
    <row r="73" ht="15"/>
    <row r="74" ht="15">
      <c r="B74" t="s">
        <v>215</v>
      </c>
    </row>
    <row r="75" spans="1:8" ht="15">
      <c r="A75" t="s">
        <v>85</v>
      </c>
      <c r="C75" t="s">
        <v>242</v>
      </c>
      <c r="H75" s="76">
        <f>F23</f>
        <v>5267900.22</v>
      </c>
    </row>
    <row r="76" spans="1:8" ht="15">
      <c r="A76" t="s">
        <v>86</v>
      </c>
      <c r="C76" t="s">
        <v>217</v>
      </c>
      <c r="H76" s="76">
        <f aca="true" t="shared" si="0" ref="H76:H82">F24</f>
        <v>429913.3</v>
      </c>
    </row>
    <row r="77" spans="1:8" ht="15">
      <c r="A77" t="s">
        <v>87</v>
      </c>
      <c r="C77" t="s">
        <v>218</v>
      </c>
      <c r="H77" s="76">
        <f t="shared" si="0"/>
        <v>1341440.97</v>
      </c>
    </row>
    <row r="78" spans="1:8" ht="15">
      <c r="A78" t="s">
        <v>88</v>
      </c>
      <c r="C78" t="s">
        <v>219</v>
      </c>
      <c r="H78" s="76">
        <f t="shared" si="0"/>
        <v>138758.23</v>
      </c>
    </row>
    <row r="79" spans="1:8" ht="15">
      <c r="A79" t="s">
        <v>89</v>
      </c>
      <c r="C79" t="s">
        <v>220</v>
      </c>
      <c r="H79" s="76">
        <f t="shared" si="0"/>
        <v>4003349.76</v>
      </c>
    </row>
    <row r="80" spans="1:8" ht="15">
      <c r="A80" t="s">
        <v>90</v>
      </c>
      <c r="C80" t="s">
        <v>221</v>
      </c>
      <c r="H80" s="76">
        <f t="shared" si="0"/>
        <v>80845.88</v>
      </c>
    </row>
    <row r="81" spans="1:8" ht="15">
      <c r="A81" t="s">
        <v>91</v>
      </c>
      <c r="C81" t="s">
        <v>222</v>
      </c>
      <c r="H81" s="76">
        <f t="shared" si="0"/>
        <v>2959110.15</v>
      </c>
    </row>
    <row r="82" spans="1:8" ht="15">
      <c r="A82" t="s">
        <v>92</v>
      </c>
      <c r="C82" t="s">
        <v>223</v>
      </c>
      <c r="F82" s="120"/>
      <c r="G82" s="120"/>
      <c r="H82" s="76">
        <f t="shared" si="0"/>
        <v>1931960.01</v>
      </c>
    </row>
    <row r="83" spans="1:10" ht="15">
      <c r="A83" t="s">
        <v>93</v>
      </c>
      <c r="C83" s="77" t="s">
        <v>224</v>
      </c>
      <c r="D83" s="77"/>
      <c r="E83" s="77"/>
      <c r="F83" s="144"/>
      <c r="H83" s="144">
        <f>F31</f>
        <v>1424414.46</v>
      </c>
      <c r="I83" s="76">
        <f>SUM(H75:H83)</f>
        <v>17577692.98</v>
      </c>
      <c r="J83" s="76">
        <f>I83+H64</f>
        <v>18190870.38</v>
      </c>
    </row>
    <row r="84" spans="3:8" ht="15">
      <c r="C84" s="143"/>
      <c r="H84" s="145"/>
    </row>
    <row r="85" spans="3:8" ht="15">
      <c r="C85" s="143"/>
      <c r="H85" s="145"/>
    </row>
    <row r="86" spans="1:15" ht="15">
      <c r="A86" t="s">
        <v>243</v>
      </c>
      <c r="C86" s="150" t="s">
        <v>244</v>
      </c>
      <c r="H86" s="145">
        <f>ΕΠΙΜΕΡΙΣΜΟΣ!F48</f>
        <v>1017462.9400000001</v>
      </c>
      <c r="M86" s="76">
        <f>H86-F108</f>
        <v>137892.6200000001</v>
      </c>
      <c r="N86" s="191" t="s">
        <v>233</v>
      </c>
      <c r="O86" t="s">
        <v>243</v>
      </c>
    </row>
    <row r="87" spans="1:8" ht="15">
      <c r="A87" t="s">
        <v>245</v>
      </c>
      <c r="C87" s="151" t="s">
        <v>246</v>
      </c>
      <c r="H87" s="145">
        <f>ΕΠΙΜΕΡΙΣΜΟΣ!F49</f>
        <v>43583.48</v>
      </c>
    </row>
    <row r="88" spans="1:9" ht="15">
      <c r="A88" t="s">
        <v>247</v>
      </c>
      <c r="C88" s="151" t="s">
        <v>248</v>
      </c>
      <c r="D88" s="146"/>
      <c r="E88" s="146"/>
      <c r="F88" s="144"/>
      <c r="G88" s="144"/>
      <c r="H88" s="148">
        <f>F86+F88+F87</f>
        <v>0</v>
      </c>
      <c r="I88" s="76">
        <f>H86+H87+H88</f>
        <v>1061046.4200000002</v>
      </c>
    </row>
    <row r="89" spans="3:8" ht="15">
      <c r="C89" s="152"/>
      <c r="D89" s="77"/>
      <c r="E89" s="77"/>
      <c r="F89" s="120"/>
      <c r="G89" s="120"/>
      <c r="H89" s="153"/>
    </row>
    <row r="90" spans="3:9" ht="15">
      <c r="C90" t="s">
        <v>249</v>
      </c>
      <c r="D90" s="77"/>
      <c r="E90" s="77"/>
      <c r="F90" s="120"/>
      <c r="G90" s="120"/>
      <c r="H90" s="154"/>
      <c r="I90" s="76">
        <f>H114-H92</f>
        <v>0</v>
      </c>
    </row>
    <row r="91" spans="3:8" ht="5.25" customHeight="1">
      <c r="C91" s="152"/>
      <c r="D91" s="77"/>
      <c r="E91" s="77"/>
      <c r="F91" s="120"/>
      <c r="G91" s="120"/>
      <c r="H91" s="153"/>
    </row>
    <row r="92" spans="3:8" ht="15">
      <c r="C92" s="143" t="s">
        <v>225</v>
      </c>
      <c r="H92" s="145">
        <f>H66+I83+I88+H90</f>
        <v>19251916.8</v>
      </c>
    </row>
    <row r="93" ht="15">
      <c r="H93" s="76"/>
    </row>
    <row r="94" ht="15">
      <c r="B94" s="143" t="s">
        <v>226</v>
      </c>
    </row>
    <row r="95" ht="7.5" customHeight="1"/>
    <row r="96" ht="15">
      <c r="B96" t="s">
        <v>227</v>
      </c>
    </row>
    <row r="97" spans="1:6" ht="15">
      <c r="A97" t="s">
        <v>94</v>
      </c>
      <c r="C97" t="s">
        <v>228</v>
      </c>
      <c r="F97" s="76">
        <f>F37</f>
        <v>275</v>
      </c>
    </row>
    <row r="98" spans="1:6" ht="15">
      <c r="A98" t="s">
        <v>95</v>
      </c>
      <c r="C98" t="s">
        <v>229</v>
      </c>
      <c r="F98" s="76">
        <f>F38</f>
        <v>0</v>
      </c>
    </row>
    <row r="99" spans="1:6" ht="15">
      <c r="A99" t="s">
        <v>96</v>
      </c>
      <c r="C99" t="s">
        <v>230</v>
      </c>
      <c r="F99" s="76">
        <f>F39</f>
        <v>608234.64</v>
      </c>
    </row>
    <row r="100" spans="1:8" ht="15">
      <c r="A100" t="s">
        <v>97</v>
      </c>
      <c r="C100" s="77" t="s">
        <v>231</v>
      </c>
      <c r="D100" s="77"/>
      <c r="E100" s="77"/>
      <c r="F100" s="144">
        <f>F40</f>
        <v>1966627.68</v>
      </c>
      <c r="H100" s="144">
        <f>SUM(F97:F100)</f>
        <v>2575137.32</v>
      </c>
    </row>
    <row r="101" ht="15">
      <c r="J101" s="76"/>
    </row>
    <row r="102" ht="15">
      <c r="B102" t="s">
        <v>232</v>
      </c>
    </row>
    <row r="103" spans="1:10" ht="15">
      <c r="A103" t="s">
        <v>98</v>
      </c>
      <c r="C103" t="s">
        <v>234</v>
      </c>
      <c r="F103" s="148">
        <f>F43</f>
        <v>10748007.6</v>
      </c>
      <c r="H103" s="148">
        <f>F103</f>
        <v>10748007.6</v>
      </c>
      <c r="J103" s="76">
        <f>H100+H103</f>
        <v>13323144.92</v>
      </c>
    </row>
    <row r="104" ht="15"/>
    <row r="105" spans="1:8" ht="15">
      <c r="A105" t="s">
        <v>99</v>
      </c>
      <c r="C105" t="s">
        <v>235</v>
      </c>
      <c r="F105" s="76">
        <f>F45</f>
        <v>18825.71</v>
      </c>
      <c r="H105" s="76"/>
    </row>
    <row r="106" spans="1:11" ht="15">
      <c r="A106" t="s">
        <v>100</v>
      </c>
      <c r="C106" t="s">
        <v>236</v>
      </c>
      <c r="F106" s="144">
        <f>F46</f>
        <v>35821.05</v>
      </c>
      <c r="H106" s="144">
        <f>F105+F106</f>
        <v>54646.76</v>
      </c>
      <c r="I106" s="76"/>
      <c r="J106" s="76">
        <f>H100+H103+H106</f>
        <v>13377791.68</v>
      </c>
      <c r="K106" s="76">
        <f>J106-J83</f>
        <v>-4813078.699999999</v>
      </c>
    </row>
    <row r="107" ht="15">
      <c r="H107" s="76"/>
    </row>
    <row r="108" spans="1:16" ht="15">
      <c r="A108" t="s">
        <v>243</v>
      </c>
      <c r="C108" s="150" t="s">
        <v>244</v>
      </c>
      <c r="F108" s="76">
        <f>ΕΠΙΜΕΡΙΣΜΟΣ!D45</f>
        <v>879570.32</v>
      </c>
      <c r="H108" s="76"/>
      <c r="I108" s="76"/>
      <c r="J108" s="76"/>
      <c r="O108" s="76"/>
      <c r="P108" s="76"/>
    </row>
    <row r="109" spans="1:16" ht="15">
      <c r="A109" t="s">
        <v>245</v>
      </c>
      <c r="C109" s="152" t="s">
        <v>246</v>
      </c>
      <c r="F109" s="76">
        <f>ΕΠΙΜΕΡΙΣΜΟΣ!D46</f>
        <v>3097871.54</v>
      </c>
      <c r="H109" s="76"/>
      <c r="J109" s="76"/>
      <c r="O109" s="76"/>
      <c r="P109" s="76"/>
    </row>
    <row r="110" spans="1:15" ht="15">
      <c r="A110" t="s">
        <v>247</v>
      </c>
      <c r="C110" t="s">
        <v>250</v>
      </c>
      <c r="D110" s="77"/>
      <c r="E110" s="77"/>
      <c r="F110" s="144"/>
      <c r="H110" s="144">
        <f>F108+F110+F109</f>
        <v>3977441.86</v>
      </c>
      <c r="J110" s="76"/>
      <c r="O110" s="76"/>
    </row>
    <row r="111" ht="7.5" customHeight="1"/>
    <row r="112" spans="3:10" ht="15">
      <c r="C112" t="s">
        <v>249</v>
      </c>
      <c r="H112" s="76">
        <v>1896683.26</v>
      </c>
      <c r="I112" s="76">
        <f>H92-H114</f>
        <v>0</v>
      </c>
      <c r="J112" s="76"/>
    </row>
    <row r="113" spans="3:8" ht="6.75" customHeight="1">
      <c r="C113" s="146"/>
      <c r="D113" s="146"/>
      <c r="E113" s="146"/>
      <c r="F113" s="144"/>
      <c r="H113" s="146"/>
    </row>
    <row r="114" spans="3:11" ht="15">
      <c r="C114" s="143" t="s">
        <v>238</v>
      </c>
      <c r="H114" s="145">
        <f>H100+H103+H106+H108+H109+H110+H112</f>
        <v>19251916.8</v>
      </c>
      <c r="I114" s="76"/>
      <c r="K114" s="76">
        <f>K106+K112</f>
        <v>-4813078.699999999</v>
      </c>
    </row>
    <row r="115" ht="15">
      <c r="I115" s="76"/>
    </row>
  </sheetData>
  <sheetProtection/>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84"/>
  <sheetViews>
    <sheetView zoomScalePageLayoutView="0" workbookViewId="0" topLeftCell="A49">
      <selection activeCell="B59" sqref="B59"/>
    </sheetView>
  </sheetViews>
  <sheetFormatPr defaultColWidth="8.8515625" defaultRowHeight="15"/>
  <cols>
    <col min="1" max="1" width="11.8515625" style="76" customWidth="1"/>
    <col min="2" max="3" width="14.28125" style="76" customWidth="1"/>
    <col min="4" max="4" width="13.7109375" style="76" customWidth="1"/>
    <col min="5" max="5" width="13.8515625" style="76" bestFit="1" customWidth="1"/>
    <col min="6" max="6" width="15.00390625" style="76" customWidth="1"/>
    <col min="7" max="7" width="12.7109375" style="76" customWidth="1"/>
    <col min="8" max="8" width="15.28125" style="76" bestFit="1" customWidth="1"/>
    <col min="9" max="9" width="12.7109375" style="76" customWidth="1"/>
    <col min="10" max="10" width="13.421875" style="76" customWidth="1"/>
    <col min="11" max="11" width="11.7109375" style="76" customWidth="1"/>
    <col min="12" max="16384" width="8.8515625" style="76" customWidth="1"/>
  </cols>
  <sheetData>
    <row r="1" spans="1:6" ht="15.75" thickBot="1">
      <c r="A1" s="155" t="s">
        <v>282</v>
      </c>
      <c r="B1"/>
      <c r="C1"/>
      <c r="D1"/>
      <c r="E1"/>
      <c r="F1"/>
    </row>
    <row r="2" spans="1:6" ht="40.5" customHeight="1">
      <c r="A2" s="156" t="s">
        <v>252</v>
      </c>
      <c r="B2" s="157" t="s">
        <v>253</v>
      </c>
      <c r="C2" s="157" t="s">
        <v>254</v>
      </c>
      <c r="D2" s="157" t="s">
        <v>255</v>
      </c>
      <c r="E2" s="157" t="s">
        <v>256</v>
      </c>
      <c r="F2" s="158" t="s">
        <v>257</v>
      </c>
    </row>
    <row r="3" spans="1:9" ht="15">
      <c r="A3" s="159">
        <v>25.26</v>
      </c>
      <c r="B3" s="160">
        <f>B15</f>
        <v>613177.3999999999</v>
      </c>
      <c r="C3" s="160">
        <f>B3*0.84</f>
        <v>515069.0159999999</v>
      </c>
      <c r="D3" s="160">
        <f>B3*0.15</f>
        <v>91976.60999999999</v>
      </c>
      <c r="E3" s="160">
        <f>B3*0.01</f>
        <v>6131.773999999999</v>
      </c>
      <c r="F3" s="160"/>
      <c r="H3" s="76">
        <f>SUM(C3:F3)</f>
        <v>613177.3999999999</v>
      </c>
      <c r="I3" s="76">
        <f>H3-B3</f>
        <v>0</v>
      </c>
    </row>
    <row r="4" spans="1:9" ht="15">
      <c r="A4" s="159">
        <v>60</v>
      </c>
      <c r="B4" s="160">
        <f>B16</f>
        <v>5267900.22</v>
      </c>
      <c r="C4" s="160">
        <f aca="true" t="shared" si="0" ref="C4:C12">B4*0.84</f>
        <v>4425036.1848</v>
      </c>
      <c r="D4" s="160">
        <f aca="true" t="shared" si="1" ref="D4:D12">B4*0.15</f>
        <v>790185.0329999999</v>
      </c>
      <c r="E4" s="160">
        <f aca="true" t="shared" si="2" ref="E4:E12">B4*0.01</f>
        <v>52679.002199999995</v>
      </c>
      <c r="F4" s="160"/>
      <c r="H4" s="76">
        <f aca="true" t="shared" si="3" ref="H4:H12">SUM(C4:F4)</f>
        <v>5267900.22</v>
      </c>
      <c r="I4" s="76">
        <f aca="true" t="shared" si="4" ref="I4:I12">H4-B4</f>
        <v>0</v>
      </c>
    </row>
    <row r="5" spans="1:9" ht="15">
      <c r="A5" s="159">
        <v>61</v>
      </c>
      <c r="B5" s="160">
        <f aca="true" t="shared" si="5" ref="B5:B11">B17</f>
        <v>429913.3</v>
      </c>
      <c r="C5" s="160">
        <f t="shared" si="0"/>
        <v>361127.17199999996</v>
      </c>
      <c r="D5" s="160">
        <f t="shared" si="1"/>
        <v>64486.994999999995</v>
      </c>
      <c r="E5" s="160">
        <f t="shared" si="2"/>
        <v>4299.133</v>
      </c>
      <c r="F5" s="160"/>
      <c r="H5" s="76">
        <f t="shared" si="3"/>
        <v>429913.29999999993</v>
      </c>
      <c r="I5" s="76">
        <f t="shared" si="4"/>
        <v>0</v>
      </c>
    </row>
    <row r="6" spans="1:9" ht="15">
      <c r="A6" s="159">
        <v>62</v>
      </c>
      <c r="B6" s="160">
        <f t="shared" si="5"/>
        <v>1341440.97</v>
      </c>
      <c r="C6" s="160">
        <f t="shared" si="0"/>
        <v>1126810.4148</v>
      </c>
      <c r="D6" s="160">
        <f t="shared" si="1"/>
        <v>201216.14549999998</v>
      </c>
      <c r="E6" s="160">
        <f t="shared" si="2"/>
        <v>13414.4097</v>
      </c>
      <c r="F6" s="160"/>
      <c r="H6" s="76">
        <f>SUM(C6:F6)</f>
        <v>1341440.97</v>
      </c>
      <c r="I6" s="76">
        <f t="shared" si="4"/>
        <v>0</v>
      </c>
    </row>
    <row r="7" spans="1:9" ht="15">
      <c r="A7" s="159">
        <v>63</v>
      </c>
      <c r="B7" s="160">
        <f t="shared" si="5"/>
        <v>138758.23</v>
      </c>
      <c r="C7" s="160">
        <f t="shared" si="0"/>
        <v>116556.91320000001</v>
      </c>
      <c r="D7" s="160">
        <f t="shared" si="1"/>
        <v>20813.734500000002</v>
      </c>
      <c r="E7" s="160">
        <f t="shared" si="2"/>
        <v>1387.5823</v>
      </c>
      <c r="F7" s="160"/>
      <c r="H7" s="76">
        <f t="shared" si="3"/>
        <v>138758.23</v>
      </c>
      <c r="I7" s="76">
        <f t="shared" si="4"/>
        <v>0</v>
      </c>
    </row>
    <row r="8" spans="1:9" ht="15">
      <c r="A8" s="159">
        <v>64</v>
      </c>
      <c r="B8" s="160">
        <f t="shared" si="5"/>
        <v>4003349.76</v>
      </c>
      <c r="C8" s="160">
        <f t="shared" si="0"/>
        <v>3362813.7983999997</v>
      </c>
      <c r="D8" s="160">
        <f t="shared" si="1"/>
        <v>600502.4639999999</v>
      </c>
      <c r="E8" s="160">
        <f t="shared" si="2"/>
        <v>40033.497599999995</v>
      </c>
      <c r="F8" s="160"/>
      <c r="H8" s="76">
        <f t="shared" si="3"/>
        <v>4003349.7599999993</v>
      </c>
      <c r="I8" s="76">
        <f t="shared" si="4"/>
        <v>0</v>
      </c>
    </row>
    <row r="9" spans="1:9" ht="15">
      <c r="A9" s="159">
        <v>65</v>
      </c>
      <c r="B9" s="160">
        <f t="shared" si="5"/>
        <v>80845.88</v>
      </c>
      <c r="C9" s="160"/>
      <c r="D9" s="160"/>
      <c r="E9" s="160"/>
      <c r="F9" s="160">
        <f>B9</f>
        <v>80845.88</v>
      </c>
      <c r="H9" s="76">
        <f t="shared" si="3"/>
        <v>80845.88</v>
      </c>
      <c r="I9" s="76">
        <f t="shared" si="4"/>
        <v>0</v>
      </c>
    </row>
    <row r="10" spans="1:9" ht="15">
      <c r="A10" s="159">
        <v>66</v>
      </c>
      <c r="B10" s="160">
        <f t="shared" si="5"/>
        <v>2959110.15</v>
      </c>
      <c r="C10" s="160">
        <f t="shared" si="0"/>
        <v>2485652.5259999996</v>
      </c>
      <c r="D10" s="160">
        <f t="shared" si="1"/>
        <v>443866.52249999996</v>
      </c>
      <c r="E10" s="160">
        <f t="shared" si="2"/>
        <v>29591.1015</v>
      </c>
      <c r="F10" s="160"/>
      <c r="H10" s="76">
        <f t="shared" si="3"/>
        <v>2959110.1499999994</v>
      </c>
      <c r="I10" s="76">
        <f t="shared" si="4"/>
        <v>0</v>
      </c>
    </row>
    <row r="11" spans="1:9" ht="15">
      <c r="A11" s="159">
        <v>67</v>
      </c>
      <c r="B11" s="160">
        <f t="shared" si="5"/>
        <v>1931960.01</v>
      </c>
      <c r="C11" s="160">
        <f t="shared" si="0"/>
        <v>1622846.4083999998</v>
      </c>
      <c r="D11" s="160">
        <f t="shared" si="1"/>
        <v>289794.0015</v>
      </c>
      <c r="E11" s="160">
        <f t="shared" si="2"/>
        <v>19319.6001</v>
      </c>
      <c r="F11" s="160"/>
      <c r="H11" s="76">
        <f t="shared" si="3"/>
        <v>1931960.0099999998</v>
      </c>
      <c r="I11" s="76">
        <f t="shared" si="4"/>
        <v>0</v>
      </c>
    </row>
    <row r="12" spans="1:9" ht="15">
      <c r="A12" s="159">
        <v>68</v>
      </c>
      <c r="B12" s="160">
        <f>B24</f>
        <v>1424414.46</v>
      </c>
      <c r="C12" s="160">
        <f t="shared" si="0"/>
        <v>1196508.1464</v>
      </c>
      <c r="D12" s="160">
        <f t="shared" si="1"/>
        <v>213662.169</v>
      </c>
      <c r="E12" s="160">
        <f t="shared" si="2"/>
        <v>14244.1446</v>
      </c>
      <c r="F12" s="160"/>
      <c r="H12" s="76">
        <f t="shared" si="3"/>
        <v>1424414.46</v>
      </c>
      <c r="I12" s="76">
        <f t="shared" si="4"/>
        <v>0</v>
      </c>
    </row>
    <row r="13" spans="1:9" ht="15.75" thickBot="1">
      <c r="A13" s="121"/>
      <c r="B13" s="193">
        <f>SUM(B3:B12)</f>
        <v>18190870.38</v>
      </c>
      <c r="C13" s="161">
        <f>SUM(C3:C12)</f>
        <v>15212420.579999998</v>
      </c>
      <c r="D13" s="161">
        <f>SUM(D3:D12)</f>
        <v>2716503.675</v>
      </c>
      <c r="E13" s="161">
        <f>SUM(E3:E12)</f>
        <v>181100.245</v>
      </c>
      <c r="F13" s="161">
        <f>SUM(F3:F12)</f>
        <v>80845.88</v>
      </c>
      <c r="G13" s="76">
        <f>C13+D13+E13+F13</f>
        <v>18190870.38</v>
      </c>
      <c r="H13" s="145">
        <f>C13+D13+E13+F13</f>
        <v>18190870.38</v>
      </c>
      <c r="I13" s="76">
        <f>B13-H13</f>
        <v>0</v>
      </c>
    </row>
    <row r="14" ht="13.5" customHeight="1">
      <c r="G14" s="76">
        <f>G13-B13</f>
        <v>0</v>
      </c>
    </row>
    <row r="15" spans="1:8" ht="13.5" customHeight="1">
      <c r="A15">
        <v>25.26</v>
      </c>
      <c r="B15" s="76">
        <f>545763.22+67414.18</f>
        <v>613177.3999999999</v>
      </c>
      <c r="D15">
        <v>70</v>
      </c>
      <c r="E15"/>
      <c r="F15" s="162">
        <v>275</v>
      </c>
      <c r="H15" s="76">
        <f>F15+F17</f>
        <v>608509.64</v>
      </c>
    </row>
    <row r="16" spans="1:6" ht="13.5" customHeight="1">
      <c r="A16">
        <v>60</v>
      </c>
      <c r="B16" s="76">
        <v>5267900.22</v>
      </c>
      <c r="D16">
        <v>71</v>
      </c>
      <c r="E16"/>
      <c r="F16" s="162"/>
    </row>
    <row r="17" spans="1:6" ht="13.5" customHeight="1">
      <c r="A17">
        <v>61</v>
      </c>
      <c r="B17" s="76">
        <v>429913.3</v>
      </c>
      <c r="C17"/>
      <c r="D17">
        <v>72</v>
      </c>
      <c r="E17"/>
      <c r="F17" s="163">
        <v>608234.64</v>
      </c>
    </row>
    <row r="18" spans="1:6" ht="13.5" customHeight="1">
      <c r="A18">
        <v>62</v>
      </c>
      <c r="B18" s="76">
        <v>1341440.97</v>
      </c>
      <c r="C18"/>
      <c r="D18">
        <v>73</v>
      </c>
      <c r="E18"/>
      <c r="F18" s="162">
        <v>1966627.68</v>
      </c>
    </row>
    <row r="19" spans="1:10" ht="13.5" customHeight="1">
      <c r="A19">
        <v>63</v>
      </c>
      <c r="B19" s="76">
        <v>138758.23</v>
      </c>
      <c r="C19"/>
      <c r="D19">
        <v>74</v>
      </c>
      <c r="E19"/>
      <c r="F19" s="164">
        <v>10748007.6</v>
      </c>
      <c r="G19" s="76">
        <f>F19+F20</f>
        <v>10766833.31</v>
      </c>
      <c r="H19" s="76">
        <f>G19-F19</f>
        <v>18825.710000000894</v>
      </c>
      <c r="I19" s="194" t="s">
        <v>283</v>
      </c>
      <c r="J19" s="195">
        <v>10350303.44</v>
      </c>
    </row>
    <row r="20" spans="1:10" ht="13.5" customHeight="1">
      <c r="A20">
        <v>64</v>
      </c>
      <c r="B20" s="76">
        <v>4003349.76</v>
      </c>
      <c r="C20" s="76">
        <f>B20-1077950.6</f>
        <v>2925399.1599999997</v>
      </c>
      <c r="D20">
        <v>75</v>
      </c>
      <c r="E20"/>
      <c r="F20" s="165">
        <v>18825.71</v>
      </c>
      <c r="I20" s="196" t="s">
        <v>284</v>
      </c>
      <c r="J20" s="197">
        <v>397704.16</v>
      </c>
    </row>
    <row r="21" spans="1:10" ht="13.5" customHeight="1">
      <c r="A21">
        <v>65</v>
      </c>
      <c r="B21" s="166">
        <v>80845.88</v>
      </c>
      <c r="C21"/>
      <c r="D21">
        <v>76</v>
      </c>
      <c r="F21" s="167">
        <v>35821.05</v>
      </c>
      <c r="G21" s="76">
        <f>SUM(F15:F21)</f>
        <v>13377791.680000002</v>
      </c>
      <c r="H21" s="76">
        <f>C24-G21+B15</f>
        <v>4813078.699999999</v>
      </c>
      <c r="J21" s="160">
        <f>J19+J20</f>
        <v>10748007.6</v>
      </c>
    </row>
    <row r="22" spans="1:5" ht="13.5" customHeight="1">
      <c r="A22">
        <v>66</v>
      </c>
      <c r="B22" s="168">
        <v>2959110.15</v>
      </c>
      <c r="C22"/>
      <c r="D22"/>
      <c r="E22"/>
    </row>
    <row r="23" spans="1:8" ht="13.5" customHeight="1">
      <c r="A23">
        <v>67</v>
      </c>
      <c r="B23" s="76">
        <v>1931960.01</v>
      </c>
      <c r="C23"/>
      <c r="D23">
        <v>81</v>
      </c>
      <c r="F23" s="169">
        <v>879570.32</v>
      </c>
      <c r="G23" s="169">
        <f>B25-F23</f>
        <v>137892.6200000001</v>
      </c>
      <c r="H23" s="145">
        <f>H21+H22</f>
        <v>4813078.699999999</v>
      </c>
    </row>
    <row r="24" spans="1:6" ht="13.5" customHeight="1">
      <c r="A24">
        <v>68</v>
      </c>
      <c r="B24" s="76">
        <v>1424414.46</v>
      </c>
      <c r="C24" s="76">
        <f>SUM(B16:B24)</f>
        <v>17577692.98</v>
      </c>
      <c r="D24"/>
      <c r="E24"/>
      <c r="F24" s="169"/>
    </row>
    <row r="25" spans="1:8" ht="13.5" customHeight="1">
      <c r="A25">
        <v>81</v>
      </c>
      <c r="B25" s="170">
        <f>2773.9+1014689.04</f>
        <v>1017462.9400000001</v>
      </c>
      <c r="C25" s="192">
        <f>SUM(B15:B24)</f>
        <v>18190870.38</v>
      </c>
      <c r="D25"/>
      <c r="E25"/>
      <c r="H25" s="76">
        <f>SUM(B15:B24)</f>
        <v>18190870.38</v>
      </c>
    </row>
    <row r="26" spans="1:8" ht="13.5" customHeight="1">
      <c r="A26">
        <v>82</v>
      </c>
      <c r="B26" s="171">
        <f>43583.48</f>
        <v>43583.48</v>
      </c>
      <c r="C26" s="76">
        <f>F26-B26</f>
        <v>3054288.06</v>
      </c>
      <c r="D26">
        <v>82</v>
      </c>
      <c r="E26"/>
      <c r="F26" s="172">
        <f>3017680.84+80190.7</f>
        <v>3097871.54</v>
      </c>
      <c r="G26" s="76">
        <f>B26-F26</f>
        <v>-3054288.06</v>
      </c>
      <c r="H26" s="76">
        <f>SUM(F15:F21)</f>
        <v>13377791.680000002</v>
      </c>
    </row>
    <row r="27" spans="1:8" ht="13.5" customHeight="1">
      <c r="A27"/>
      <c r="B27" s="145">
        <f>SUM(B15:B26)</f>
        <v>19251916.8</v>
      </c>
      <c r="D27"/>
      <c r="E27"/>
      <c r="F27" s="145">
        <f>SUM(F15:F26)</f>
        <v>17355233.540000003</v>
      </c>
      <c r="H27" s="76">
        <f>H25-H26</f>
        <v>4813078.699999997</v>
      </c>
    </row>
    <row r="28" ht="13.5" customHeight="1">
      <c r="F28" s="173">
        <f>F27-B27</f>
        <v>-1896683.259999998</v>
      </c>
    </row>
    <row r="29" spans="1:5" ht="15">
      <c r="A29" t="s">
        <v>258</v>
      </c>
      <c r="B29"/>
      <c r="C29"/>
      <c r="D29" s="174"/>
      <c r="E29" s="174"/>
    </row>
    <row r="30" spans="1:6" ht="15">
      <c r="A30" t="s">
        <v>259</v>
      </c>
      <c r="B30"/>
      <c r="C30"/>
      <c r="D30" s="175">
        <f>F15+F16+F18</f>
        <v>1966902.68</v>
      </c>
      <c r="F30" s="76">
        <f>F28+F29</f>
        <v>-1896683.259999998</v>
      </c>
    </row>
    <row r="31" spans="1:4" ht="15">
      <c r="A31" t="s">
        <v>260</v>
      </c>
      <c r="B31"/>
      <c r="C31"/>
      <c r="D31" s="176">
        <f>F17</f>
        <v>608234.64</v>
      </c>
    </row>
    <row r="32" spans="1:9" ht="15">
      <c r="A32" s="146" t="s">
        <v>261</v>
      </c>
      <c r="B32" s="146"/>
      <c r="C32" s="146"/>
      <c r="D32" s="177">
        <f>J19</f>
        <v>10350303.44</v>
      </c>
      <c r="E32" s="144"/>
      <c r="F32" s="144"/>
      <c r="I32" s="76">
        <f>I30-I31</f>
        <v>0</v>
      </c>
    </row>
    <row r="33" spans="1:8" ht="15">
      <c r="A33" s="178" t="s">
        <v>262</v>
      </c>
      <c r="B33" s="143"/>
      <c r="C33"/>
      <c r="D33"/>
      <c r="F33" s="179">
        <f>C13</f>
        <v>15212420.579999998</v>
      </c>
      <c r="H33" s="76">
        <f>D32+D35</f>
        <v>10766833.309999999</v>
      </c>
    </row>
    <row r="34" spans="1:4" ht="15">
      <c r="A34" t="s">
        <v>263</v>
      </c>
      <c r="B34"/>
      <c r="C34"/>
      <c r="D34" s="180">
        <f>SUM(D30:D32)-F33</f>
        <v>-2286979.8199999984</v>
      </c>
    </row>
    <row r="35" spans="1:6" ht="15">
      <c r="A35" s="146" t="s">
        <v>264</v>
      </c>
      <c r="B35" s="146"/>
      <c r="C35" s="146"/>
      <c r="D35" s="177">
        <f>F20+J20</f>
        <v>416529.87</v>
      </c>
      <c r="E35" s="144"/>
      <c r="F35" s="144"/>
    </row>
    <row r="36" spans="1:4" ht="15">
      <c r="A36" s="178" t="s">
        <v>238</v>
      </c>
      <c r="B36"/>
      <c r="C36"/>
      <c r="D36" s="181">
        <f>D34+D35</f>
        <v>-1870449.9499999983</v>
      </c>
    </row>
    <row r="37" spans="1:6" ht="15">
      <c r="A37" t="s">
        <v>265</v>
      </c>
      <c r="B37"/>
      <c r="C37"/>
      <c r="D37"/>
      <c r="F37" s="182">
        <f>D13</f>
        <v>2716503.675</v>
      </c>
    </row>
    <row r="38" spans="1:6" ht="15">
      <c r="A38" s="146" t="s">
        <v>266</v>
      </c>
      <c r="B38" s="146"/>
      <c r="C38" s="146"/>
      <c r="D38" s="146"/>
      <c r="E38" s="144"/>
      <c r="F38" s="183">
        <f>E13</f>
        <v>181100.245</v>
      </c>
    </row>
    <row r="39" spans="1:4" ht="15">
      <c r="A39" s="178" t="s">
        <v>267</v>
      </c>
      <c r="B39" s="143"/>
      <c r="C39" s="143"/>
      <c r="D39" s="184">
        <f>D36-F37-F38</f>
        <v>-4768053.869999998</v>
      </c>
    </row>
    <row r="40" spans="1:4" ht="15">
      <c r="A40" t="s">
        <v>268</v>
      </c>
      <c r="B40"/>
      <c r="C40"/>
      <c r="D40" s="185">
        <f>F21</f>
        <v>35821.05</v>
      </c>
    </row>
    <row r="41" spans="1:6" ht="15">
      <c r="A41" t="s">
        <v>269</v>
      </c>
      <c r="B41"/>
      <c r="C41"/>
      <c r="D41" s="180"/>
      <c r="F41" s="186">
        <f>F12</f>
        <v>0</v>
      </c>
    </row>
    <row r="42" spans="1:6" ht="15">
      <c r="A42" s="146" t="s">
        <v>270</v>
      </c>
      <c r="B42" s="146"/>
      <c r="C42" s="146"/>
      <c r="D42" s="146"/>
      <c r="E42" s="144"/>
      <c r="F42" s="187">
        <f>F9</f>
        <v>80845.88</v>
      </c>
    </row>
    <row r="43" spans="1:4" ht="15">
      <c r="A43" s="178" t="s">
        <v>271</v>
      </c>
      <c r="B43" s="143"/>
      <c r="C43"/>
      <c r="D43" s="181">
        <f>D39+D40-F42-F41</f>
        <v>-4813078.699999998</v>
      </c>
    </row>
    <row r="44" spans="1:3" ht="15">
      <c r="A44" t="s">
        <v>272</v>
      </c>
      <c r="B44"/>
      <c r="C44"/>
    </row>
    <row r="45" spans="1:4" ht="15">
      <c r="A45" t="s">
        <v>273</v>
      </c>
      <c r="B45"/>
      <c r="C45"/>
      <c r="D45" s="169">
        <f>F23</f>
        <v>879570.32</v>
      </c>
    </row>
    <row r="46" spans="1:4" ht="15">
      <c r="A46" t="s">
        <v>274</v>
      </c>
      <c r="B46"/>
      <c r="C46"/>
      <c r="D46" s="172">
        <f>F26</f>
        <v>3097871.54</v>
      </c>
    </row>
    <row r="47" spans="1:3" ht="15">
      <c r="A47" t="s">
        <v>275</v>
      </c>
      <c r="B47"/>
      <c r="C47"/>
    </row>
    <row r="48" spans="1:6" ht="15">
      <c r="A48" t="s">
        <v>276</v>
      </c>
      <c r="B48"/>
      <c r="C48"/>
      <c r="D48"/>
      <c r="F48" s="170">
        <f>B25</f>
        <v>1017462.9400000001</v>
      </c>
    </row>
    <row r="49" spans="1:6" ht="15">
      <c r="A49" t="s">
        <v>277</v>
      </c>
      <c r="B49"/>
      <c r="C49"/>
      <c r="D49"/>
      <c r="F49" s="171">
        <f>B26</f>
        <v>43583.48</v>
      </c>
    </row>
    <row r="50" spans="1:6" ht="15">
      <c r="A50" s="178" t="s">
        <v>278</v>
      </c>
      <c r="B50"/>
      <c r="C50"/>
      <c r="D50" s="188">
        <f>D43+D45+D46-F48-F49</f>
        <v>-1896683.2599999984</v>
      </c>
      <c r="F50"/>
    </row>
    <row r="51" spans="1:4" ht="15">
      <c r="A51" t="s">
        <v>279</v>
      </c>
      <c r="B51"/>
      <c r="C51"/>
      <c r="D51" s="168">
        <f>B22</f>
        <v>2959110.15</v>
      </c>
    </row>
    <row r="52" spans="1:4" ht="15">
      <c r="A52" t="s">
        <v>280</v>
      </c>
      <c r="B52"/>
      <c r="C52"/>
      <c r="D52" s="76">
        <f>D51</f>
        <v>2959110.15</v>
      </c>
    </row>
    <row r="53" spans="1:6" ht="15">
      <c r="A53" s="189" t="s">
        <v>281</v>
      </c>
      <c r="B53" s="189"/>
      <c r="C53" s="189"/>
      <c r="D53" s="173">
        <f>D50+D51-D52</f>
        <v>-1896683.2599999984</v>
      </c>
      <c r="F53"/>
    </row>
    <row r="54" spans="1:7" ht="15">
      <c r="A54"/>
      <c r="C54"/>
      <c r="D54" s="76">
        <f>D30+D31+D32+D35+D40+D45+D46</f>
        <v>17355233.54</v>
      </c>
      <c r="E54"/>
      <c r="F54" s="76">
        <f>SUM(F33:F49)+F52</f>
        <v>19251916.8</v>
      </c>
      <c r="G54" s="76">
        <f>F54-D54</f>
        <v>1896683.2600000016</v>
      </c>
    </row>
    <row r="55" spans="1:5" ht="15">
      <c r="A55"/>
      <c r="B55"/>
      <c r="C55"/>
      <c r="E55"/>
    </row>
    <row r="56" spans="1:6" ht="15">
      <c r="A56"/>
      <c r="B56"/>
      <c r="C56">
        <f>C55-B55</f>
        <v>0</v>
      </c>
      <c r="D56"/>
      <c r="E56"/>
      <c r="F56"/>
    </row>
    <row r="57" spans="1:8" ht="15">
      <c r="A57" s="190">
        <v>10</v>
      </c>
      <c r="B57" s="76">
        <v>67051256.1</v>
      </c>
      <c r="D57" s="190">
        <v>40</v>
      </c>
      <c r="E57" s="76">
        <v>112197223.8</v>
      </c>
      <c r="H57" s="76">
        <v>111895.21</v>
      </c>
    </row>
    <row r="58" spans="1:8" ht="15">
      <c r="A58" s="190">
        <v>11</v>
      </c>
      <c r="B58" s="76">
        <v>19141276.19</v>
      </c>
      <c r="D58" s="174">
        <v>41</v>
      </c>
      <c r="E58" s="76">
        <v>111431.01</v>
      </c>
      <c r="H58" s="76">
        <v>111431.01</v>
      </c>
    </row>
    <row r="59" spans="1:8" ht="15">
      <c r="A59" s="190">
        <v>12</v>
      </c>
      <c r="B59" s="76">
        <v>231906.48</v>
      </c>
      <c r="D59" s="190">
        <v>42</v>
      </c>
      <c r="E59" s="76">
        <v>-17120817.04</v>
      </c>
      <c r="H59" s="76">
        <v>17120817.04</v>
      </c>
    </row>
    <row r="60" spans="1:8" ht="15">
      <c r="A60" s="190">
        <v>13</v>
      </c>
      <c r="B60" s="76">
        <v>587861.08</v>
      </c>
      <c r="D60" s="190">
        <v>43</v>
      </c>
      <c r="E60" s="76">
        <v>56741866.35</v>
      </c>
      <c r="H60" s="76">
        <v>57619083.06</v>
      </c>
    </row>
    <row r="61" spans="1:8" ht="15">
      <c r="A61" s="190">
        <v>14</v>
      </c>
      <c r="B61" s="76">
        <v>360660.19</v>
      </c>
      <c r="D61" s="190">
        <v>44</v>
      </c>
      <c r="E61" s="76">
        <v>388910.45</v>
      </c>
      <c r="H61" s="76">
        <v>350956.51</v>
      </c>
    </row>
    <row r="62" spans="1:9" ht="15">
      <c r="A62" s="190">
        <v>15</v>
      </c>
      <c r="B62" s="76">
        <v>22499921.74</v>
      </c>
      <c r="D62" s="190">
        <v>45</v>
      </c>
      <c r="E62" s="76">
        <v>188994.55</v>
      </c>
      <c r="H62" s="76">
        <v>188994.55</v>
      </c>
      <c r="I62" s="76">
        <f>SUM(I56:I61)</f>
        <v>0</v>
      </c>
    </row>
    <row r="63" spans="1:9" ht="15">
      <c r="A63" s="190">
        <v>16</v>
      </c>
      <c r="B63" s="76">
        <v>1270653.05</v>
      </c>
      <c r="D63" s="190">
        <v>50</v>
      </c>
      <c r="E63" s="76">
        <v>658226.92</v>
      </c>
      <c r="H63" s="76">
        <v>658226.92</v>
      </c>
      <c r="I63" s="76">
        <f>H62-I62</f>
        <v>188994.55</v>
      </c>
    </row>
    <row r="64" spans="1:8" ht="15">
      <c r="A64" s="190">
        <v>17</v>
      </c>
      <c r="B64" s="76">
        <v>21778971.98</v>
      </c>
      <c r="D64" s="190">
        <v>52</v>
      </c>
      <c r="E64" s="76">
        <v>400000</v>
      </c>
      <c r="H64" s="76">
        <v>400000</v>
      </c>
    </row>
    <row r="65" spans="1:9" ht="15">
      <c r="A65" s="190">
        <v>18</v>
      </c>
      <c r="B65" s="76">
        <v>4450204</v>
      </c>
      <c r="D65" s="190">
        <v>53</v>
      </c>
      <c r="E65" s="76">
        <v>5697.31</v>
      </c>
      <c r="H65" s="76">
        <v>5697</v>
      </c>
      <c r="I65" s="76">
        <f>I63+I64</f>
        <v>188994.55</v>
      </c>
    </row>
    <row r="66" spans="1:5" ht="15">
      <c r="A66" s="190">
        <v>30</v>
      </c>
      <c r="B66" s="76">
        <v>6657838.38</v>
      </c>
      <c r="D66" s="190">
        <v>54</v>
      </c>
      <c r="E66" s="76">
        <v>46676.73</v>
      </c>
    </row>
    <row r="67" spans="1:9" ht="15">
      <c r="A67" s="190">
        <v>33</v>
      </c>
      <c r="B67" s="76">
        <v>3445894.03</v>
      </c>
      <c r="D67" s="190">
        <v>55</v>
      </c>
      <c r="E67" s="76">
        <v>1964.11</v>
      </c>
      <c r="I67" s="172">
        <f>I65-I66</f>
        <v>188994.55</v>
      </c>
    </row>
    <row r="68" spans="1:9" ht="15">
      <c r="A68" s="190">
        <v>36</v>
      </c>
      <c r="B68" s="76">
        <v>31112.78</v>
      </c>
      <c r="C68"/>
      <c r="D68" s="190"/>
      <c r="I68" s="76">
        <f>F30</f>
        <v>-1896683.259999998</v>
      </c>
    </row>
    <row r="69" spans="1:9" ht="15">
      <c r="A69" s="190">
        <v>38</v>
      </c>
      <c r="B69" s="76">
        <v>4215934.93</v>
      </c>
      <c r="C69"/>
      <c r="D69" s="190"/>
      <c r="E69" s="76">
        <f>SUM(E57:E67)</f>
        <v>153620174.19</v>
      </c>
      <c r="F69" s="76">
        <f>B70-E69</f>
        <v>-1896683.2599999905</v>
      </c>
      <c r="I69" s="76">
        <f>I67+I68</f>
        <v>-1707688.7099999979</v>
      </c>
    </row>
    <row r="70" spans="1:6" ht="15">
      <c r="A70" s="190"/>
      <c r="B70" s="76">
        <f>SUM(B57:B69)</f>
        <v>151723490.93</v>
      </c>
      <c r="C70"/>
      <c r="D70" s="190"/>
      <c r="F70" s="76">
        <f>F69-D53</f>
        <v>7.916241884231567E-09</v>
      </c>
    </row>
    <row r="71" spans="1:4" ht="15">
      <c r="A71"/>
      <c r="C71"/>
      <c r="D71"/>
    </row>
    <row r="72" spans="1:4" ht="15">
      <c r="A72" s="190">
        <v>25</v>
      </c>
      <c r="B72" s="76">
        <v>545763.22</v>
      </c>
      <c r="C72"/>
      <c r="D72"/>
    </row>
    <row r="73" spans="1:4" ht="15">
      <c r="A73" s="190">
        <v>26</v>
      </c>
      <c r="B73" s="76">
        <v>67414.18</v>
      </c>
      <c r="C73"/>
      <c r="D73"/>
    </row>
    <row r="74" spans="1:4" ht="15">
      <c r="A74"/>
      <c r="B74" s="76">
        <f>B70+B72+B73</f>
        <v>152336668.33</v>
      </c>
      <c r="C74"/>
      <c r="D74"/>
    </row>
    <row r="75" spans="1:4" ht="15">
      <c r="A75"/>
      <c r="C75"/>
      <c r="D75"/>
    </row>
    <row r="76" spans="1:4" ht="15">
      <c r="A76"/>
      <c r="C76"/>
      <c r="D76"/>
    </row>
    <row r="77" spans="1:4" ht="15">
      <c r="A77"/>
      <c r="C77"/>
      <c r="D77"/>
    </row>
    <row r="78" spans="1:5" ht="15">
      <c r="A78"/>
      <c r="C78"/>
      <c r="D78"/>
      <c r="E78" s="76">
        <v>178.5</v>
      </c>
    </row>
    <row r="79" spans="1:5" ht="15">
      <c r="A79"/>
      <c r="C79"/>
      <c r="D79"/>
      <c r="E79" s="76">
        <v>203.72</v>
      </c>
    </row>
    <row r="80" spans="1:5" ht="15">
      <c r="A80"/>
      <c r="D80"/>
      <c r="E80" s="76">
        <v>707.4</v>
      </c>
    </row>
    <row r="81" ht="15">
      <c r="E81" s="76">
        <v>64729.42</v>
      </c>
    </row>
    <row r="82" ht="15">
      <c r="E82" s="76">
        <v>675.58</v>
      </c>
    </row>
    <row r="83" ht="15">
      <c r="E83" s="76">
        <v>2817.75</v>
      </c>
    </row>
    <row r="84" ht="15">
      <c r="E84" s="76">
        <f>SUM(E78:E83)</f>
        <v>69312.37</v>
      </c>
    </row>
  </sheetData>
  <sheetProtection/>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6"/>
  <sheetViews>
    <sheetView zoomScalePageLayoutView="0" workbookViewId="0" topLeftCell="A1">
      <selection activeCell="B19" sqref="B19"/>
    </sheetView>
  </sheetViews>
  <sheetFormatPr defaultColWidth="9.140625" defaultRowHeight="15"/>
  <cols>
    <col min="1" max="1" width="12.8515625" style="0" customWidth="1"/>
    <col min="2" max="2" width="45.8515625" style="102" customWidth="1"/>
    <col min="3" max="3" width="10.8515625" style="0" customWidth="1"/>
    <col min="4" max="4" width="13.00390625" style="0" customWidth="1"/>
    <col min="5" max="5" width="24.7109375" style="0" customWidth="1"/>
    <col min="6" max="6" width="13.421875" style="0" customWidth="1"/>
    <col min="7" max="7" width="16.28125" style="0" customWidth="1"/>
  </cols>
  <sheetData>
    <row r="1" spans="1:2" ht="30.75" customHeight="1">
      <c r="A1" s="104" t="s">
        <v>133</v>
      </c>
      <c r="B1" s="103"/>
    </row>
    <row r="2" spans="1:4" ht="31.5" customHeight="1">
      <c r="A2" t="s">
        <v>112</v>
      </c>
      <c r="B2" s="102" t="s">
        <v>113</v>
      </c>
      <c r="C2" t="s">
        <v>114</v>
      </c>
      <c r="D2" t="s">
        <v>115</v>
      </c>
    </row>
    <row r="3" spans="1:6" ht="32.25" customHeight="1">
      <c r="A3" t="s">
        <v>116</v>
      </c>
      <c r="B3" s="102" t="s">
        <v>117</v>
      </c>
      <c r="C3" t="s">
        <v>114</v>
      </c>
      <c r="D3" t="s">
        <v>118</v>
      </c>
      <c r="E3" t="s">
        <v>129</v>
      </c>
      <c r="F3" t="s">
        <v>128</v>
      </c>
    </row>
    <row r="4" spans="1:7" ht="27" customHeight="1">
      <c r="A4" t="s">
        <v>119</v>
      </c>
      <c r="B4" s="102" t="s">
        <v>120</v>
      </c>
      <c r="C4" t="s">
        <v>114</v>
      </c>
      <c r="D4" t="s">
        <v>121</v>
      </c>
      <c r="E4" t="s">
        <v>129</v>
      </c>
      <c r="F4" t="s">
        <v>130</v>
      </c>
      <c r="G4" t="s">
        <v>131</v>
      </c>
    </row>
    <row r="5" spans="1:6" ht="15">
      <c r="A5" t="s">
        <v>124</v>
      </c>
      <c r="B5" s="102" t="s">
        <v>122</v>
      </c>
      <c r="C5" t="s">
        <v>114</v>
      </c>
      <c r="D5" t="s">
        <v>123</v>
      </c>
      <c r="E5" t="s">
        <v>129</v>
      </c>
      <c r="F5" t="s">
        <v>132</v>
      </c>
    </row>
    <row r="6" spans="1:4" ht="45" customHeight="1">
      <c r="A6" t="s">
        <v>125</v>
      </c>
      <c r="B6" s="102" t="s">
        <v>126</v>
      </c>
      <c r="C6" t="s">
        <v>114</v>
      </c>
      <c r="D6" t="s">
        <v>127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4">
      <selection activeCell="K8" sqref="K8"/>
    </sheetView>
  </sheetViews>
  <sheetFormatPr defaultColWidth="9.00390625" defaultRowHeight="15"/>
  <cols>
    <col min="1" max="1" width="15.8515625" style="76" customWidth="1"/>
    <col min="2" max="2" width="15.57421875" style="76" customWidth="1"/>
    <col min="3" max="3" width="2.00390625" style="76" customWidth="1"/>
    <col min="4" max="4" width="7.421875" style="76" customWidth="1"/>
    <col min="5" max="5" width="12.421875" style="76" bestFit="1" customWidth="1"/>
    <col min="6" max="6" width="10.8515625" style="96" customWidth="1"/>
    <col min="7" max="7" width="12.28125" style="76" customWidth="1"/>
    <col min="8" max="8" width="11.8515625" style="76" customWidth="1"/>
    <col min="9" max="16384" width="9.00390625" style="76" customWidth="1"/>
  </cols>
  <sheetData>
    <row r="1" spans="1:7" ht="15">
      <c r="A1" s="76" t="s">
        <v>134</v>
      </c>
      <c r="B1" s="76">
        <v>67020899.398</v>
      </c>
      <c r="D1" s="76" t="s">
        <v>85</v>
      </c>
      <c r="E1" s="97">
        <v>6427636.28</v>
      </c>
      <c r="F1" s="96" t="s">
        <v>94</v>
      </c>
      <c r="G1" s="97">
        <v>136454.09</v>
      </c>
    </row>
    <row r="2" spans="1:7" ht="15">
      <c r="A2" s="76" t="s">
        <v>135</v>
      </c>
      <c r="B2" s="76">
        <v>23709286.75</v>
      </c>
      <c r="D2" s="76" t="s">
        <v>86</v>
      </c>
      <c r="E2" s="98">
        <v>545553.77</v>
      </c>
      <c r="F2" s="96" t="s">
        <v>95</v>
      </c>
      <c r="G2" s="98"/>
    </row>
    <row r="3" spans="1:7" ht="15">
      <c r="A3" s="76" t="s">
        <v>136</v>
      </c>
      <c r="B3" s="76">
        <v>210164.25</v>
      </c>
      <c r="D3" s="76" t="s">
        <v>87</v>
      </c>
      <c r="E3" s="98">
        <v>2003490.36</v>
      </c>
      <c r="F3" s="96" t="s">
        <v>96</v>
      </c>
      <c r="G3" s="98">
        <v>1169759.84</v>
      </c>
    </row>
    <row r="4" spans="1:7" ht="15">
      <c r="A4" s="76" t="s">
        <v>137</v>
      </c>
      <c r="B4" s="76">
        <v>747704.14</v>
      </c>
      <c r="D4" s="76" t="s">
        <v>88</v>
      </c>
      <c r="E4" s="98">
        <v>30511.22</v>
      </c>
      <c r="F4" s="96" t="s">
        <v>97</v>
      </c>
      <c r="G4" s="98">
        <v>2732621.31</v>
      </c>
    </row>
    <row r="5" spans="1:7" ht="15">
      <c r="A5" s="76" t="s">
        <v>138</v>
      </c>
      <c r="B5" s="76">
        <v>380539.82</v>
      </c>
      <c r="D5" s="76" t="s">
        <v>89</v>
      </c>
      <c r="E5" s="98">
        <v>4069480.57</v>
      </c>
      <c r="F5" s="96" t="s">
        <v>98</v>
      </c>
      <c r="G5" s="98">
        <v>11307666.08</v>
      </c>
    </row>
    <row r="6" spans="1:7" ht="15">
      <c r="A6" s="76" t="s">
        <v>139</v>
      </c>
      <c r="B6" s="76">
        <v>10897320.21</v>
      </c>
      <c r="D6" s="76" t="s">
        <v>90</v>
      </c>
      <c r="E6" s="98">
        <v>44965.92</v>
      </c>
      <c r="F6" s="96" t="s">
        <v>99</v>
      </c>
      <c r="G6" s="98">
        <v>351114.8</v>
      </c>
    </row>
    <row r="7" spans="1:7" ht="15">
      <c r="A7" s="76" t="s">
        <v>140</v>
      </c>
      <c r="B7" s="76">
        <v>232001.73</v>
      </c>
      <c r="D7" s="76" t="s">
        <v>91</v>
      </c>
      <c r="E7" s="98">
        <v>4394489.69</v>
      </c>
      <c r="F7" s="96" t="s">
        <v>100</v>
      </c>
      <c r="G7" s="98">
        <v>52716.55</v>
      </c>
    </row>
    <row r="8" spans="1:7" ht="15">
      <c r="A8" s="76" t="s">
        <v>141</v>
      </c>
      <c r="B8" s="76">
        <v>19542759.79</v>
      </c>
      <c r="D8" s="76" t="s">
        <v>92</v>
      </c>
      <c r="E8" s="98">
        <v>0</v>
      </c>
      <c r="G8" s="98"/>
    </row>
    <row r="9" spans="1:7" ht="24" customHeight="1">
      <c r="A9" s="94"/>
      <c r="B9" s="94">
        <f>SUM(B1:B8)</f>
        <v>122740676.088</v>
      </c>
      <c r="D9" s="76" t="s">
        <v>93</v>
      </c>
      <c r="E9" s="99">
        <v>1615866.72</v>
      </c>
      <c r="G9" s="99"/>
    </row>
    <row r="10" spans="5:7" ht="17.25" customHeight="1">
      <c r="E10" s="100">
        <f>SUM(E1:E9)</f>
        <v>19131994.53</v>
      </c>
      <c r="G10" s="100">
        <f>SUM(G1:G9)</f>
        <v>15750332.670000002</v>
      </c>
    </row>
    <row r="11" spans="4:5" ht="15">
      <c r="D11" s="76" t="s">
        <v>101</v>
      </c>
      <c r="E11" s="76">
        <v>1148192.9</v>
      </c>
    </row>
    <row r="12" spans="4:5" ht="15">
      <c r="D12" s="76" t="s">
        <v>102</v>
      </c>
      <c r="E12" s="76">
        <v>41404.49</v>
      </c>
    </row>
    <row r="13" spans="1:5" ht="15">
      <c r="A13" s="76">
        <v>3000</v>
      </c>
      <c r="B13" s="76">
        <f>A13*0.005</f>
        <v>15</v>
      </c>
      <c r="E13" s="94">
        <f>E11+E12</f>
        <v>1189597.39</v>
      </c>
    </row>
    <row r="14" spans="2:7" ht="15">
      <c r="B14" s="95">
        <f>5/1000</f>
        <v>0.005</v>
      </c>
      <c r="D14" s="76" t="s">
        <v>103</v>
      </c>
      <c r="E14" s="94">
        <f>E10+E13</f>
        <v>20321591.92</v>
      </c>
      <c r="G14" s="100">
        <f>G10</f>
        <v>15750332.670000002</v>
      </c>
    </row>
    <row r="15" spans="5:6" ht="18.75" customHeight="1">
      <c r="E15" s="105">
        <f>G14-E14</f>
        <v>-4571259.25</v>
      </c>
      <c r="F15" s="101" t="s">
        <v>104</v>
      </c>
    </row>
    <row r="17" spans="4:7" ht="15">
      <c r="D17" s="76" t="s">
        <v>105</v>
      </c>
      <c r="E17" s="76">
        <v>1685665.38</v>
      </c>
      <c r="F17" s="96" t="s">
        <v>106</v>
      </c>
      <c r="G17" s="76">
        <v>1759.25</v>
      </c>
    </row>
    <row r="18" spans="4:7" ht="15">
      <c r="D18" s="76" t="s">
        <v>107</v>
      </c>
      <c r="E18" s="76">
        <v>77798.91</v>
      </c>
      <c r="F18" s="96" t="s">
        <v>108</v>
      </c>
      <c r="G18" s="76">
        <v>76168.96</v>
      </c>
    </row>
    <row r="19" spans="5:9" ht="15">
      <c r="E19" s="94">
        <f>E17+E18</f>
        <v>1763464.2899999998</v>
      </c>
      <c r="G19" s="94">
        <f>G17+G18</f>
        <v>77928.21</v>
      </c>
      <c r="H19" s="76">
        <f>E19-G19</f>
        <v>1685536.0799999998</v>
      </c>
      <c r="I19" s="76" t="s">
        <v>104</v>
      </c>
    </row>
    <row r="21" spans="4:7" ht="15">
      <c r="D21" s="76" t="s">
        <v>109</v>
      </c>
      <c r="E21" s="76">
        <v>732255.55</v>
      </c>
      <c r="F21" s="96" t="s">
        <v>110</v>
      </c>
      <c r="G21" s="76">
        <v>3413272.75</v>
      </c>
    </row>
    <row r="22" spans="6:7" ht="15">
      <c r="F22" s="96" t="s">
        <v>111</v>
      </c>
      <c r="G22" s="76">
        <v>51303.84</v>
      </c>
    </row>
    <row r="23" spans="5:8" ht="15">
      <c r="E23" s="94">
        <f>E21+E22</f>
        <v>732255.55</v>
      </c>
      <c r="G23" s="94">
        <f>G21+G22</f>
        <v>3464576.59</v>
      </c>
      <c r="H23" s="76">
        <f>E23-G23</f>
        <v>-2732321.04</v>
      </c>
    </row>
    <row r="25" spans="5:8" ht="15">
      <c r="E25" s="94">
        <f>E14+E19+E23</f>
        <v>22817311.76</v>
      </c>
      <c r="G25" s="94">
        <f>G14+G19+G23</f>
        <v>19292837.470000003</v>
      </c>
      <c r="H25" s="76">
        <f>E25-G25</f>
        <v>3524474.289999999</v>
      </c>
    </row>
    <row r="26" ht="15">
      <c r="H26" s="76">
        <f>ΙΣΟΛΟΓΙΣΜΟΣ!I89</f>
        <v>-616594.0100000002</v>
      </c>
    </row>
    <row r="27" ht="15">
      <c r="H27" s="76">
        <f>H25+H26</f>
        <v>2907880.279999999</v>
      </c>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4:I17"/>
  <sheetViews>
    <sheetView zoomScalePageLayoutView="0" workbookViewId="0" topLeftCell="A1">
      <selection activeCell="B18" sqref="B18"/>
    </sheetView>
  </sheetViews>
  <sheetFormatPr defaultColWidth="9.140625" defaultRowHeight="15"/>
  <cols>
    <col min="1" max="1" width="29.8515625" style="0" bestFit="1" customWidth="1"/>
    <col min="3" max="4" width="11.7109375" style="0" bestFit="1" customWidth="1"/>
  </cols>
  <sheetData>
    <row r="4" spans="1:3" ht="15">
      <c r="A4" t="s">
        <v>142</v>
      </c>
      <c r="C4">
        <v>2301996.58</v>
      </c>
    </row>
    <row r="5" spans="1:4" ht="15">
      <c r="A5" t="s">
        <v>143</v>
      </c>
      <c r="D5">
        <v>2301996.58</v>
      </c>
    </row>
    <row r="7" ht="15">
      <c r="I7" s="76"/>
    </row>
    <row r="8" spans="1:3" ht="15">
      <c r="A8" t="s">
        <v>144</v>
      </c>
      <c r="C8">
        <v>34021.72</v>
      </c>
    </row>
    <row r="9" spans="1:4" ht="15">
      <c r="A9" t="s">
        <v>145</v>
      </c>
      <c r="D9">
        <f>C8</f>
        <v>34021.72</v>
      </c>
    </row>
    <row r="12" spans="1:3" ht="15">
      <c r="A12" t="s">
        <v>146</v>
      </c>
      <c r="C12" s="76">
        <v>1948748.04</v>
      </c>
    </row>
    <row r="13" spans="1:4" ht="15">
      <c r="A13" t="s">
        <v>147</v>
      </c>
      <c r="D13" s="76">
        <f>C12</f>
        <v>1948748.04</v>
      </c>
    </row>
    <row r="16" spans="1:3" ht="15">
      <c r="A16" t="s">
        <v>148</v>
      </c>
      <c r="C16" s="76">
        <v>490862.68</v>
      </c>
    </row>
    <row r="17" spans="1:4" ht="15">
      <c r="A17" t="s">
        <v>145</v>
      </c>
      <c r="D17" s="76">
        <f>C16</f>
        <v>490862.68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3:N44"/>
  <sheetViews>
    <sheetView zoomScale="110" zoomScaleNormal="110" zoomScalePageLayoutView="0" workbookViewId="0" topLeftCell="C1">
      <selection activeCell="E44" sqref="E44"/>
    </sheetView>
  </sheetViews>
  <sheetFormatPr defaultColWidth="9.140625" defaultRowHeight="15"/>
  <cols>
    <col min="3" max="3" width="73.00390625" style="0" bestFit="1" customWidth="1"/>
    <col min="5" max="5" width="12.7109375" style="0" bestFit="1" customWidth="1"/>
    <col min="6" max="10" width="16.8515625" style="102" customWidth="1"/>
  </cols>
  <sheetData>
    <row r="3" spans="6:8" ht="15">
      <c r="F3" s="102">
        <v>0.84</v>
      </c>
      <c r="G3" s="102">
        <v>0.15</v>
      </c>
      <c r="H3" s="102">
        <f>1-F3-G3</f>
        <v>0.010000000000000037</v>
      </c>
    </row>
    <row r="4" spans="6:10" ht="60">
      <c r="F4" s="102" t="s">
        <v>171</v>
      </c>
      <c r="G4" s="102" t="s">
        <v>172</v>
      </c>
      <c r="H4" s="102" t="s">
        <v>173</v>
      </c>
      <c r="I4" s="102" t="s">
        <v>174</v>
      </c>
      <c r="J4" s="102" t="s">
        <v>175</v>
      </c>
    </row>
    <row r="5" spans="2:14" ht="15">
      <c r="B5" t="s">
        <v>149</v>
      </c>
      <c r="C5" t="s">
        <v>150</v>
      </c>
      <c r="E5" s="76">
        <v>915911.43</v>
      </c>
      <c r="F5" s="116">
        <f>E5</f>
        <v>915911.43</v>
      </c>
      <c r="G5" s="116"/>
      <c r="H5" s="116"/>
      <c r="I5" s="116"/>
      <c r="J5" s="116"/>
      <c r="K5" s="76"/>
      <c r="L5" s="76"/>
      <c r="M5" s="76"/>
      <c r="N5" s="76">
        <f>E5-F5-G5-H5-I5-J5</f>
        <v>0</v>
      </c>
    </row>
    <row r="6" spans="2:14" ht="15">
      <c r="B6" t="s">
        <v>151</v>
      </c>
      <c r="C6" t="s">
        <v>152</v>
      </c>
      <c r="E6" s="76">
        <v>22725.37</v>
      </c>
      <c r="F6" s="116">
        <f>E6</f>
        <v>22725.37</v>
      </c>
      <c r="G6" s="116"/>
      <c r="H6" s="116"/>
      <c r="I6" s="116"/>
      <c r="J6" s="116"/>
      <c r="K6" s="76"/>
      <c r="L6" s="76"/>
      <c r="M6" s="76"/>
      <c r="N6" s="76">
        <f aca="true" t="shared" si="0" ref="N6:N15">E6-F6-G6-H6-I6-J6</f>
        <v>0</v>
      </c>
    </row>
    <row r="7" spans="2:14" ht="15">
      <c r="B7" t="s">
        <v>153</v>
      </c>
      <c r="C7" t="s">
        <v>154</v>
      </c>
      <c r="E7" s="76">
        <v>5654978.29</v>
      </c>
      <c r="F7" s="116">
        <f>$E$7*F3</f>
        <v>4750181.7636</v>
      </c>
      <c r="G7" s="116">
        <f>$E$7*G3</f>
        <v>848246.7435</v>
      </c>
      <c r="H7" s="116">
        <f>$E$7*H3</f>
        <v>56549.78290000021</v>
      </c>
      <c r="I7" s="116"/>
      <c r="J7" s="116"/>
      <c r="K7" s="76"/>
      <c r="L7" s="76"/>
      <c r="M7" s="76"/>
      <c r="N7" s="76">
        <f t="shared" si="0"/>
        <v>-3.346940502524376E-10</v>
      </c>
    </row>
    <row r="8" spans="2:14" ht="15">
      <c r="B8" t="s">
        <v>155</v>
      </c>
      <c r="C8" t="s">
        <v>156</v>
      </c>
      <c r="E8" s="76">
        <v>501981.04</v>
      </c>
      <c r="F8" s="116">
        <f>$E$8*F3</f>
        <v>421664.07359999995</v>
      </c>
      <c r="G8" s="116">
        <f>$E$8*G3</f>
        <v>75297.15599999999</v>
      </c>
      <c r="H8" s="116">
        <f>$E$8*H3</f>
        <v>5019.8104000000185</v>
      </c>
      <c r="I8" s="116"/>
      <c r="J8" s="116"/>
      <c r="K8" s="76"/>
      <c r="L8" s="76"/>
      <c r="M8" s="76"/>
      <c r="N8" s="76">
        <f t="shared" si="0"/>
        <v>2.7284841053187847E-11</v>
      </c>
    </row>
    <row r="9" spans="2:14" ht="15">
      <c r="B9" t="s">
        <v>157</v>
      </c>
      <c r="C9" t="s">
        <v>158</v>
      </c>
      <c r="E9" s="76">
        <v>1627255.84</v>
      </c>
      <c r="F9" s="116">
        <f>$E$9*F3</f>
        <v>1366894.9056</v>
      </c>
      <c r="G9" s="116">
        <f>$E$9*G3</f>
        <v>244088.376</v>
      </c>
      <c r="H9" s="116">
        <f>$E$9*H3</f>
        <v>16272.55840000006</v>
      </c>
      <c r="I9" s="116"/>
      <c r="J9" s="116"/>
      <c r="K9" s="76"/>
      <c r="L9" s="76"/>
      <c r="M9" s="76"/>
      <c r="N9" s="76">
        <f t="shared" si="0"/>
        <v>9.458744898438454E-11</v>
      </c>
    </row>
    <row r="10" spans="2:14" ht="15">
      <c r="B10" t="s">
        <v>159</v>
      </c>
      <c r="C10" t="s">
        <v>160</v>
      </c>
      <c r="E10" s="76">
        <v>17015.89</v>
      </c>
      <c r="F10" s="116">
        <f>$E$10*F3</f>
        <v>14293.3476</v>
      </c>
      <c r="G10" s="116">
        <f>$E$10*0.16</f>
        <v>2722.5424</v>
      </c>
      <c r="H10" s="116"/>
      <c r="I10" s="116"/>
      <c r="J10" s="116"/>
      <c r="K10" s="76"/>
      <c r="L10" s="76"/>
      <c r="M10" s="76"/>
      <c r="N10" s="76">
        <f t="shared" si="0"/>
        <v>4.547473508864641E-13</v>
      </c>
    </row>
    <row r="11" spans="2:14" ht="15">
      <c r="B11" t="s">
        <v>161</v>
      </c>
      <c r="C11" t="s">
        <v>162</v>
      </c>
      <c r="E11" s="76">
        <v>4117328.06</v>
      </c>
      <c r="F11" s="116">
        <f>$E$11*F3</f>
        <v>3458555.5704</v>
      </c>
      <c r="G11" s="116">
        <f>$E$11*G3</f>
        <v>617599.209</v>
      </c>
      <c r="H11" s="116">
        <f>$E$11*H3</f>
        <v>41173.28060000015</v>
      </c>
      <c r="I11" s="116"/>
      <c r="J11" s="116"/>
      <c r="K11" s="76"/>
      <c r="L11" s="76"/>
      <c r="M11" s="76"/>
      <c r="N11" s="76">
        <f t="shared" si="0"/>
        <v>-2.1100277081131935E-10</v>
      </c>
    </row>
    <row r="12" spans="2:14" ht="15">
      <c r="B12" t="s">
        <v>163</v>
      </c>
      <c r="C12" t="s">
        <v>164</v>
      </c>
      <c r="E12" s="76">
        <v>308157.21</v>
      </c>
      <c r="F12" s="116"/>
      <c r="G12" s="116"/>
      <c r="H12" s="116"/>
      <c r="I12" s="116"/>
      <c r="J12" s="116">
        <f>E12</f>
        <v>308157.21</v>
      </c>
      <c r="K12" s="76"/>
      <c r="L12" s="76"/>
      <c r="M12" s="76"/>
      <c r="N12" s="76">
        <f t="shared" si="0"/>
        <v>0</v>
      </c>
    </row>
    <row r="13" spans="2:14" ht="15">
      <c r="B13" t="s">
        <v>165</v>
      </c>
      <c r="C13" t="s">
        <v>166</v>
      </c>
      <c r="E13" s="76">
        <v>2686213.41</v>
      </c>
      <c r="F13" s="116">
        <f>$E$13*F3</f>
        <v>2256419.2644</v>
      </c>
      <c r="G13" s="116">
        <f>$E$13*0.16</f>
        <v>429794.14560000005</v>
      </c>
      <c r="H13" s="116"/>
      <c r="I13" s="116"/>
      <c r="J13" s="116"/>
      <c r="K13" s="76"/>
      <c r="L13" s="76"/>
      <c r="M13" s="76"/>
      <c r="N13" s="76">
        <f t="shared" si="0"/>
        <v>-1.1641532182693481E-10</v>
      </c>
    </row>
    <row r="14" spans="2:14" ht="15">
      <c r="B14" t="s">
        <v>167</v>
      </c>
      <c r="C14" t="s">
        <v>168</v>
      </c>
      <c r="E14" s="76">
        <v>2030675.4</v>
      </c>
      <c r="F14" s="116">
        <f>E14</f>
        <v>2030675.4</v>
      </c>
      <c r="G14" s="116"/>
      <c r="H14" s="116"/>
      <c r="I14" s="116"/>
      <c r="J14" s="116"/>
      <c r="K14" s="76"/>
      <c r="L14" s="76"/>
      <c r="M14" s="76"/>
      <c r="N14" s="76">
        <f t="shared" si="0"/>
        <v>0</v>
      </c>
    </row>
    <row r="15" spans="2:14" ht="15">
      <c r="B15" t="s">
        <v>169</v>
      </c>
      <c r="C15" t="s">
        <v>170</v>
      </c>
      <c r="E15" s="76">
        <v>5376.9</v>
      </c>
      <c r="F15" s="116"/>
      <c r="G15" s="116"/>
      <c r="H15" s="116"/>
      <c r="I15" s="116">
        <f>E15</f>
        <v>5376.9</v>
      </c>
      <c r="J15" s="116"/>
      <c r="K15" s="76"/>
      <c r="L15" s="76"/>
      <c r="M15" s="76"/>
      <c r="N15" s="76">
        <f t="shared" si="0"/>
        <v>0</v>
      </c>
    </row>
    <row r="16" spans="3:10" ht="15">
      <c r="C16" t="s">
        <v>176</v>
      </c>
      <c r="E16" s="117">
        <f aca="true" t="shared" si="1" ref="E16:J16">SUM(E5:E15)</f>
        <v>17887618.84</v>
      </c>
      <c r="F16" s="117">
        <f t="shared" si="1"/>
        <v>15237321.1252</v>
      </c>
      <c r="G16" s="117">
        <f t="shared" si="1"/>
        <v>2217748.1725</v>
      </c>
      <c r="H16" s="117">
        <f t="shared" si="1"/>
        <v>119015.43230000042</v>
      </c>
      <c r="I16" s="117">
        <f t="shared" si="1"/>
        <v>5376.9</v>
      </c>
      <c r="J16" s="117">
        <f t="shared" si="1"/>
        <v>308157.21</v>
      </c>
    </row>
    <row r="18" spans="6:8" ht="15">
      <c r="F18" s="102" t="s">
        <v>182</v>
      </c>
      <c r="G18" s="102" t="s">
        <v>183</v>
      </c>
      <c r="H18" s="102" t="s">
        <v>184</v>
      </c>
    </row>
    <row r="19" spans="2:6" ht="15">
      <c r="B19">
        <v>72</v>
      </c>
      <c r="C19" t="s">
        <v>177</v>
      </c>
      <c r="E19" s="76">
        <v>830758.78</v>
      </c>
      <c r="F19" s="116">
        <f>E19+E20+E21</f>
        <v>14894888.24</v>
      </c>
    </row>
    <row r="20" spans="2:5" ht="15">
      <c r="B20">
        <v>73</v>
      </c>
      <c r="C20" t="s">
        <v>178</v>
      </c>
      <c r="E20" s="76">
        <v>2436069.4</v>
      </c>
    </row>
    <row r="21" spans="2:5" ht="15">
      <c r="B21">
        <v>74</v>
      </c>
      <c r="C21" t="s">
        <v>179</v>
      </c>
      <c r="E21" s="76">
        <v>11628060.06</v>
      </c>
    </row>
    <row r="22" spans="2:7" ht="15">
      <c r="B22">
        <v>75</v>
      </c>
      <c r="C22" t="s">
        <v>180</v>
      </c>
      <c r="E22" s="76">
        <v>328856.09</v>
      </c>
      <c r="G22" s="116">
        <f>E22</f>
        <v>328856.09</v>
      </c>
    </row>
    <row r="23" spans="2:8" ht="15">
      <c r="B23">
        <v>76</v>
      </c>
      <c r="C23" t="s">
        <v>181</v>
      </c>
      <c r="E23" s="76">
        <v>38605.76</v>
      </c>
      <c r="H23" s="116">
        <f>E23</f>
        <v>38605.76</v>
      </c>
    </row>
    <row r="24" ht="15">
      <c r="E24" s="76">
        <f>SUM(E19:E23)</f>
        <v>15262350.09</v>
      </c>
    </row>
    <row r="30" ht="15">
      <c r="E30" s="76">
        <f>E24-E16</f>
        <v>-2625268.75</v>
      </c>
    </row>
    <row r="36" ht="15">
      <c r="E36" s="76">
        <v>1687468.41</v>
      </c>
    </row>
    <row r="37" ht="15">
      <c r="E37" s="76">
        <v>-257135.13</v>
      </c>
    </row>
    <row r="38" ht="15">
      <c r="E38" s="76">
        <v>217043.29</v>
      </c>
    </row>
    <row r="39" ht="15">
      <c r="E39" s="76">
        <v>-211814.84</v>
      </c>
    </row>
    <row r="40" ht="15">
      <c r="E40" s="76">
        <f>SUM(E36:E39)</f>
        <v>1435561.7299999997</v>
      </c>
    </row>
    <row r="44" ht="15">
      <c r="E44" s="76">
        <f>E30-E40</f>
        <v>-4060830.4799999995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gnikoloutsos</dc:creator>
  <cp:keywords/>
  <dc:description/>
  <cp:lastModifiedBy>LIARTIS</cp:lastModifiedBy>
  <cp:lastPrinted>2019-04-24T13:34:11Z</cp:lastPrinted>
  <dcterms:created xsi:type="dcterms:W3CDTF">2012-10-09T08:19:23Z</dcterms:created>
  <dcterms:modified xsi:type="dcterms:W3CDTF">2019-05-02T08:49:01Z</dcterms:modified>
  <cp:category/>
  <cp:version/>
  <cp:contentType/>
  <cp:contentStatus/>
</cp:coreProperties>
</file>